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ynebc.RVS821T\Documents\BTS_prey\xls\"/>
    </mc:Choice>
  </mc:AlternateContent>
  <bookViews>
    <workbookView xWindow="17880" yWindow="10920" windowWidth="29040" windowHeight="17640" activeTab="1"/>
  </bookViews>
  <sheets>
    <sheet name="snake_anatomy" sheetId="10" r:id="rId1"/>
    <sheet name="bird_anatomy" sheetId="11" r:id="rId2"/>
    <sheet name="feed_trials" sheetId="9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0" l="1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4" i="10"/>
  <c r="C235" i="10"/>
  <c r="A235" i="10"/>
  <c r="J233" i="10"/>
  <c r="J232" i="10"/>
  <c r="J231" i="10"/>
  <c r="J230" i="10"/>
  <c r="J227" i="10"/>
  <c r="J225" i="10"/>
  <c r="J220" i="10"/>
  <c r="J207" i="10"/>
  <c r="T284" i="9" l="1"/>
  <c r="O285" i="9" l="1"/>
  <c r="O284" i="9"/>
  <c r="AF285" i="9" l="1"/>
  <c r="AC289" i="9"/>
  <c r="AF286" i="9"/>
  <c r="AF288" i="9"/>
  <c r="AF287" i="9"/>
  <c r="AF284" i="9"/>
  <c r="AF283" i="9"/>
  <c r="AC288" i="9"/>
  <c r="AC287" i="9"/>
  <c r="AC286" i="9"/>
  <c r="AC285" i="9"/>
  <c r="AC284" i="9"/>
  <c r="AC283" i="9"/>
  <c r="J283" i="9"/>
  <c r="B283" i="9"/>
  <c r="AF290" i="9" l="1"/>
  <c r="AE53" i="9"/>
  <c r="AE54" i="9"/>
  <c r="AE55" i="9"/>
  <c r="AE56" i="9"/>
  <c r="AE57" i="9"/>
  <c r="AE58" i="9"/>
  <c r="AE59" i="9"/>
  <c r="AE60" i="9"/>
  <c r="AE61" i="9"/>
  <c r="AE62" i="9"/>
  <c r="AE63" i="9"/>
  <c r="AE64" i="9"/>
  <c r="AE65" i="9"/>
  <c r="AE66" i="9"/>
  <c r="AE67" i="9"/>
  <c r="AE68" i="9"/>
  <c r="AE69" i="9"/>
  <c r="AE70" i="9"/>
  <c r="AE71" i="9"/>
  <c r="AE72" i="9"/>
  <c r="AE73" i="9"/>
  <c r="AE74" i="9"/>
  <c r="AE75" i="9"/>
  <c r="AE76" i="9"/>
  <c r="AE77" i="9"/>
  <c r="AE78" i="9"/>
  <c r="AE79" i="9"/>
  <c r="AE80" i="9"/>
  <c r="AE81" i="9"/>
  <c r="AE82" i="9"/>
  <c r="AE83" i="9"/>
  <c r="AE84" i="9"/>
  <c r="AE85" i="9"/>
  <c r="AE86" i="9"/>
  <c r="AE87" i="9"/>
  <c r="AE88" i="9"/>
  <c r="AE89" i="9"/>
  <c r="AE90" i="9"/>
  <c r="AE91" i="9"/>
  <c r="AE92" i="9"/>
  <c r="AE93" i="9"/>
  <c r="AE94" i="9"/>
  <c r="AE95" i="9"/>
  <c r="AE96" i="9"/>
  <c r="AE97" i="9"/>
  <c r="AE98" i="9"/>
  <c r="AE99" i="9"/>
  <c r="AE100" i="9"/>
  <c r="AE101" i="9"/>
  <c r="AE102" i="9"/>
  <c r="AE103" i="9"/>
  <c r="AE104" i="9"/>
  <c r="AE105" i="9"/>
  <c r="AE106" i="9"/>
  <c r="AE107" i="9"/>
  <c r="AE108" i="9"/>
  <c r="AE109" i="9"/>
  <c r="AE110" i="9"/>
  <c r="AE111" i="9"/>
  <c r="AE112" i="9"/>
  <c r="AE113" i="9"/>
  <c r="AE114" i="9"/>
  <c r="AE115" i="9"/>
  <c r="AE116" i="9"/>
  <c r="AE117" i="9"/>
  <c r="AE118" i="9"/>
  <c r="AE119" i="9"/>
  <c r="AE120" i="9"/>
  <c r="AE121" i="9"/>
  <c r="AE122" i="9"/>
  <c r="AE123" i="9"/>
  <c r="AE124" i="9"/>
  <c r="AE125" i="9"/>
  <c r="AE126" i="9"/>
  <c r="AE127" i="9"/>
  <c r="AE128" i="9"/>
  <c r="AE129" i="9"/>
  <c r="AE130" i="9"/>
  <c r="AE131" i="9"/>
  <c r="AE132" i="9"/>
  <c r="AE133" i="9"/>
  <c r="AE134" i="9"/>
  <c r="AE135" i="9"/>
  <c r="AE136" i="9"/>
  <c r="AE137" i="9"/>
  <c r="AE138" i="9"/>
  <c r="AE139" i="9"/>
  <c r="AE140" i="9"/>
  <c r="AE141" i="9"/>
  <c r="AE142" i="9"/>
  <c r="AE143" i="9"/>
  <c r="AE144" i="9"/>
  <c r="AE145" i="9"/>
  <c r="AE146" i="9"/>
  <c r="AE147" i="9"/>
  <c r="AE148" i="9"/>
  <c r="AE149" i="9"/>
  <c r="AE150" i="9"/>
  <c r="AE151" i="9"/>
  <c r="AE153" i="9"/>
  <c r="AE154" i="9"/>
  <c r="AE155" i="9"/>
  <c r="AE156" i="9"/>
  <c r="AE157" i="9"/>
  <c r="AE158" i="9"/>
  <c r="AE159" i="9"/>
  <c r="AE160" i="9"/>
  <c r="AE161" i="9"/>
  <c r="AE162" i="9"/>
  <c r="AE163" i="9"/>
  <c r="AE164" i="9"/>
  <c r="AE165" i="9"/>
  <c r="AE166" i="9"/>
  <c r="AE167" i="9"/>
  <c r="AE168" i="9"/>
  <c r="AE169" i="9"/>
  <c r="AE170" i="9"/>
  <c r="AE171" i="9"/>
  <c r="AE172" i="9"/>
  <c r="AE173" i="9"/>
  <c r="AE174" i="9"/>
  <c r="AE175" i="9"/>
  <c r="AE176" i="9"/>
  <c r="AE177" i="9"/>
  <c r="AE178" i="9"/>
  <c r="AE179" i="9"/>
  <c r="AE180" i="9"/>
  <c r="AE181" i="9"/>
  <c r="AE182" i="9"/>
  <c r="AE183" i="9"/>
  <c r="AE185" i="9"/>
  <c r="AE186" i="9"/>
  <c r="AE187" i="9"/>
  <c r="AE188" i="9"/>
  <c r="AE190" i="9"/>
  <c r="AE198" i="9"/>
  <c r="AE199" i="9"/>
  <c r="AE200" i="9"/>
  <c r="AE242" i="9"/>
  <c r="AE194" i="9"/>
  <c r="AE192" i="9"/>
  <c r="AE210" i="9"/>
  <c r="AE218" i="9"/>
  <c r="AE234" i="9"/>
  <c r="AE214" i="9"/>
  <c r="AE220" i="9"/>
  <c r="AE235" i="9"/>
  <c r="AE221" i="9"/>
  <c r="AE201" i="9"/>
  <c r="AE211" i="9"/>
  <c r="AE191" i="9"/>
  <c r="AE195" i="9"/>
  <c r="AE196" i="9"/>
  <c r="AE4" i="9"/>
  <c r="AE202" i="9"/>
  <c r="AE203" i="9"/>
  <c r="AE222" i="9"/>
  <c r="AE229" i="9"/>
  <c r="AE223" i="9"/>
  <c r="AE224" i="9"/>
  <c r="AE215" i="9"/>
  <c r="AE8" i="9"/>
  <c r="AE204" i="9"/>
  <c r="AE266" i="9"/>
  <c r="AE243" i="9"/>
  <c r="AE259" i="9"/>
  <c r="AE193" i="9"/>
  <c r="AE205" i="9"/>
  <c r="AE206" i="9"/>
  <c r="AE244" i="9"/>
  <c r="AE207" i="9"/>
  <c r="AE212" i="9"/>
  <c r="AE225" i="9"/>
  <c r="AE219" i="9"/>
  <c r="AE258" i="9"/>
  <c r="AE237" i="9"/>
  <c r="AE251" i="9"/>
  <c r="AE262" i="9"/>
  <c r="AE208" i="9"/>
  <c r="AE230" i="9"/>
  <c r="AE213" i="9"/>
  <c r="AE245" i="9"/>
  <c r="AE226" i="9"/>
  <c r="AE231" i="9"/>
  <c r="AE238" i="9"/>
  <c r="AE252" i="9"/>
  <c r="AE239" i="9"/>
  <c r="AE209" i="9"/>
  <c r="AE236" i="9"/>
  <c r="AE246" i="9"/>
  <c r="AE265" i="9"/>
  <c r="AE240" i="9"/>
  <c r="AE227" i="9"/>
  <c r="AE232" i="9"/>
  <c r="AE241" i="9"/>
  <c r="AE255" i="9"/>
  <c r="AE233" i="9"/>
  <c r="AE197" i="9"/>
  <c r="AE248" i="9"/>
  <c r="AE42" i="9"/>
  <c r="AE228" i="9"/>
  <c r="AE264" i="9"/>
  <c r="AE250" i="9"/>
  <c r="AE30" i="9"/>
  <c r="AE216" i="9"/>
  <c r="AE249" i="9"/>
  <c r="AE253" i="9"/>
  <c r="AE272" i="9"/>
  <c r="AE256" i="9"/>
  <c r="AE11" i="9"/>
  <c r="AE5" i="9"/>
  <c r="AE6" i="9"/>
  <c r="AE33" i="9"/>
  <c r="AE34" i="9"/>
  <c r="AE254" i="9"/>
  <c r="AE273" i="9"/>
  <c r="AE274" i="9"/>
  <c r="AE247" i="9"/>
  <c r="AE35" i="9"/>
  <c r="AE263" i="9"/>
  <c r="AE22" i="9"/>
  <c r="AE39" i="9"/>
  <c r="AE280" i="9"/>
  <c r="AE270" i="9"/>
  <c r="AE29" i="9"/>
  <c r="AE25" i="9"/>
  <c r="AE7" i="9"/>
  <c r="AE47" i="9"/>
  <c r="AE271" i="9"/>
  <c r="AE12" i="9"/>
  <c r="AE9" i="9"/>
  <c r="AE10" i="9"/>
  <c r="AE16" i="9"/>
  <c r="AE18" i="9"/>
  <c r="AE20" i="9"/>
  <c r="AE23" i="9"/>
  <c r="AE31" i="9"/>
  <c r="AE14" i="9"/>
  <c r="AE28" i="9"/>
  <c r="AE45" i="9"/>
  <c r="AE275" i="9"/>
  <c r="AE26" i="9"/>
  <c r="AE15" i="9"/>
  <c r="AE21" i="9"/>
  <c r="AE24" i="9"/>
  <c r="AE19" i="9"/>
  <c r="AE27" i="9"/>
  <c r="AE152" i="9"/>
  <c r="AE184" i="9"/>
  <c r="AE189" i="9"/>
  <c r="AE217" i="9"/>
  <c r="AE260" i="9"/>
  <c r="AE267" i="9"/>
  <c r="AE257" i="9"/>
  <c r="AE261" i="9"/>
  <c r="AE276" i="9"/>
  <c r="AE268" i="9"/>
  <c r="AE277" i="9"/>
  <c r="AE281" i="9"/>
  <c r="AE278" i="9"/>
  <c r="AE51" i="9"/>
  <c r="AE50" i="9"/>
  <c r="AE13" i="9"/>
  <c r="AE32" i="9"/>
  <c r="AE43" i="9"/>
  <c r="AE36" i="9"/>
  <c r="AE48" i="9"/>
  <c r="AE269" i="9"/>
  <c r="AE279" i="9"/>
  <c r="AE46" i="9"/>
  <c r="AE49" i="9"/>
  <c r="AE44" i="9"/>
  <c r="AE38" i="9"/>
  <c r="AE40" i="9"/>
  <c r="AE41" i="9"/>
  <c r="AE17" i="9"/>
  <c r="AE37" i="9"/>
  <c r="AE52" i="9"/>
  <c r="AG52" i="9"/>
  <c r="AH52" i="9" s="1"/>
  <c r="AJ52" i="9" s="1"/>
  <c r="AI52" i="9"/>
  <c r="AG53" i="9"/>
  <c r="AH53" i="9" s="1"/>
  <c r="AJ53" i="9" s="1"/>
  <c r="AI53" i="9"/>
  <c r="AG54" i="9"/>
  <c r="AH54" i="9" s="1"/>
  <c r="AJ54" i="9" s="1"/>
  <c r="AI54" i="9"/>
  <c r="AG55" i="9"/>
  <c r="AH55" i="9" s="1"/>
  <c r="AJ55" i="9" s="1"/>
  <c r="AI55" i="9"/>
  <c r="AG56" i="9"/>
  <c r="AH56" i="9" s="1"/>
  <c r="AJ56" i="9" s="1"/>
  <c r="AI56" i="9"/>
  <c r="AG57" i="9"/>
  <c r="AH57" i="9" s="1"/>
  <c r="AJ57" i="9" s="1"/>
  <c r="AI57" i="9"/>
  <c r="AG58" i="9"/>
  <c r="AH58" i="9" s="1"/>
  <c r="AJ58" i="9" s="1"/>
  <c r="AI58" i="9"/>
  <c r="AG59" i="9"/>
  <c r="AH59" i="9" s="1"/>
  <c r="AJ59" i="9" s="1"/>
  <c r="AI59" i="9"/>
  <c r="AG60" i="9"/>
  <c r="AH60" i="9" s="1"/>
  <c r="AJ60" i="9" s="1"/>
  <c r="AI60" i="9"/>
  <c r="AG61" i="9"/>
  <c r="AH61" i="9" s="1"/>
  <c r="AJ61" i="9" s="1"/>
  <c r="AI61" i="9"/>
  <c r="AG62" i="9"/>
  <c r="AH62" i="9" s="1"/>
  <c r="AJ62" i="9" s="1"/>
  <c r="AI62" i="9"/>
  <c r="AG63" i="9"/>
  <c r="AH63" i="9" s="1"/>
  <c r="AJ63" i="9" s="1"/>
  <c r="AI63" i="9"/>
  <c r="AG64" i="9"/>
  <c r="AH64" i="9" s="1"/>
  <c r="AJ64" i="9" s="1"/>
  <c r="AI64" i="9"/>
  <c r="AG65" i="9"/>
  <c r="AH65" i="9" s="1"/>
  <c r="AJ65" i="9" s="1"/>
  <c r="AI65" i="9"/>
  <c r="AG66" i="9"/>
  <c r="AH66" i="9" s="1"/>
  <c r="AJ66" i="9" s="1"/>
  <c r="AI66" i="9"/>
  <c r="AG67" i="9"/>
  <c r="AH67" i="9" s="1"/>
  <c r="AJ67" i="9" s="1"/>
  <c r="AI67" i="9"/>
  <c r="AG68" i="9"/>
  <c r="AH68" i="9" s="1"/>
  <c r="AJ68" i="9" s="1"/>
  <c r="AI68" i="9"/>
  <c r="AG69" i="9"/>
  <c r="AH69" i="9" s="1"/>
  <c r="AJ69" i="9" s="1"/>
  <c r="AI69" i="9"/>
  <c r="AG70" i="9"/>
  <c r="AH70" i="9" s="1"/>
  <c r="AJ70" i="9" s="1"/>
  <c r="AI70" i="9"/>
  <c r="AG71" i="9"/>
  <c r="AH71" i="9" s="1"/>
  <c r="AJ71" i="9" s="1"/>
  <c r="AI71" i="9"/>
  <c r="AG72" i="9"/>
  <c r="AH72" i="9" s="1"/>
  <c r="AJ72" i="9" s="1"/>
  <c r="AI72" i="9"/>
  <c r="AG73" i="9"/>
  <c r="AH73" i="9" s="1"/>
  <c r="AJ73" i="9" s="1"/>
  <c r="AI73" i="9"/>
  <c r="AG74" i="9"/>
  <c r="AH74" i="9" s="1"/>
  <c r="AJ74" i="9" s="1"/>
  <c r="AI74" i="9"/>
  <c r="AG75" i="9"/>
  <c r="AH75" i="9" s="1"/>
  <c r="AJ75" i="9" s="1"/>
  <c r="AI75" i="9"/>
  <c r="AG76" i="9"/>
  <c r="AH76" i="9" s="1"/>
  <c r="AJ76" i="9" s="1"/>
  <c r="AI76" i="9"/>
  <c r="AG77" i="9"/>
  <c r="AH77" i="9" s="1"/>
  <c r="AJ77" i="9" s="1"/>
  <c r="AI77" i="9"/>
  <c r="AG78" i="9"/>
  <c r="AH78" i="9" s="1"/>
  <c r="AJ78" i="9" s="1"/>
  <c r="AI78" i="9"/>
  <c r="AG79" i="9"/>
  <c r="AH79" i="9" s="1"/>
  <c r="AJ79" i="9" s="1"/>
  <c r="AI79" i="9"/>
  <c r="AG80" i="9"/>
  <c r="AH80" i="9" s="1"/>
  <c r="AJ80" i="9" s="1"/>
  <c r="AI80" i="9"/>
  <c r="AG81" i="9"/>
  <c r="AH81" i="9" s="1"/>
  <c r="AJ81" i="9" s="1"/>
  <c r="AI81" i="9"/>
  <c r="AG82" i="9"/>
  <c r="AH82" i="9" s="1"/>
  <c r="AJ82" i="9" s="1"/>
  <c r="AI82" i="9"/>
  <c r="AG83" i="9"/>
  <c r="AH83" i="9" s="1"/>
  <c r="AJ83" i="9" s="1"/>
  <c r="AI83" i="9"/>
  <c r="AG84" i="9"/>
  <c r="AH84" i="9" s="1"/>
  <c r="AJ84" i="9" s="1"/>
  <c r="AI84" i="9"/>
  <c r="AG85" i="9"/>
  <c r="AH85" i="9" s="1"/>
  <c r="AJ85" i="9" s="1"/>
  <c r="AI85" i="9"/>
  <c r="AG86" i="9"/>
  <c r="AH86" i="9" s="1"/>
  <c r="AJ86" i="9" s="1"/>
  <c r="AI86" i="9"/>
  <c r="AG87" i="9"/>
  <c r="AH87" i="9" s="1"/>
  <c r="AJ87" i="9" s="1"/>
  <c r="AI87" i="9"/>
  <c r="AG88" i="9"/>
  <c r="AH88" i="9" s="1"/>
  <c r="AJ88" i="9" s="1"/>
  <c r="AI88" i="9"/>
  <c r="AG89" i="9"/>
  <c r="AH89" i="9" s="1"/>
  <c r="AJ89" i="9" s="1"/>
  <c r="AI89" i="9"/>
  <c r="AG90" i="9"/>
  <c r="AH90" i="9" s="1"/>
  <c r="AJ90" i="9" s="1"/>
  <c r="AI90" i="9"/>
  <c r="AG91" i="9"/>
  <c r="AH91" i="9" s="1"/>
  <c r="AJ91" i="9" s="1"/>
  <c r="AI91" i="9"/>
  <c r="AG92" i="9"/>
  <c r="AH92" i="9" s="1"/>
  <c r="AJ92" i="9" s="1"/>
  <c r="AI92" i="9"/>
  <c r="AG93" i="9"/>
  <c r="AH93" i="9" s="1"/>
  <c r="AJ93" i="9" s="1"/>
  <c r="AI93" i="9"/>
  <c r="AG94" i="9"/>
  <c r="AH94" i="9" s="1"/>
  <c r="AJ94" i="9" s="1"/>
  <c r="AI94" i="9"/>
  <c r="AG95" i="9"/>
  <c r="AH95" i="9" s="1"/>
  <c r="AJ95" i="9" s="1"/>
  <c r="AI95" i="9"/>
  <c r="AG96" i="9"/>
  <c r="AH96" i="9" s="1"/>
  <c r="AJ96" i="9" s="1"/>
  <c r="AI96" i="9"/>
  <c r="AG97" i="9"/>
  <c r="AH97" i="9" s="1"/>
  <c r="AJ97" i="9" s="1"/>
  <c r="AI97" i="9"/>
  <c r="AG98" i="9"/>
  <c r="AH98" i="9" s="1"/>
  <c r="AJ98" i="9" s="1"/>
  <c r="AI98" i="9"/>
  <c r="AG99" i="9"/>
  <c r="AH99" i="9" s="1"/>
  <c r="AJ99" i="9" s="1"/>
  <c r="AI99" i="9"/>
  <c r="AG100" i="9"/>
  <c r="AH100" i="9" s="1"/>
  <c r="AJ100" i="9" s="1"/>
  <c r="AI100" i="9"/>
  <c r="AG101" i="9"/>
  <c r="AH101" i="9" s="1"/>
  <c r="AJ101" i="9" s="1"/>
  <c r="AI101" i="9"/>
  <c r="AG102" i="9"/>
  <c r="AH102" i="9" s="1"/>
  <c r="AJ102" i="9" s="1"/>
  <c r="AI102" i="9"/>
  <c r="AG103" i="9"/>
  <c r="AH103" i="9" s="1"/>
  <c r="AJ103" i="9" s="1"/>
  <c r="AI103" i="9"/>
  <c r="AG104" i="9"/>
  <c r="AH104" i="9" s="1"/>
  <c r="AJ104" i="9" s="1"/>
  <c r="AI104" i="9"/>
  <c r="AG105" i="9"/>
  <c r="AH105" i="9" s="1"/>
  <c r="AJ105" i="9" s="1"/>
  <c r="AI105" i="9"/>
  <c r="AG106" i="9"/>
  <c r="AH106" i="9" s="1"/>
  <c r="AJ106" i="9" s="1"/>
  <c r="AI106" i="9"/>
  <c r="AG107" i="9"/>
  <c r="AH107" i="9" s="1"/>
  <c r="AJ107" i="9" s="1"/>
  <c r="AI107" i="9"/>
  <c r="AG108" i="9"/>
  <c r="AH108" i="9" s="1"/>
  <c r="AJ108" i="9" s="1"/>
  <c r="AI108" i="9"/>
  <c r="AG109" i="9"/>
  <c r="AH109" i="9" s="1"/>
  <c r="AJ109" i="9" s="1"/>
  <c r="AI109" i="9"/>
  <c r="AG110" i="9"/>
  <c r="AH110" i="9" s="1"/>
  <c r="AJ110" i="9" s="1"/>
  <c r="AI110" i="9"/>
  <c r="AG111" i="9"/>
  <c r="AH111" i="9" s="1"/>
  <c r="AJ111" i="9" s="1"/>
  <c r="AI111" i="9"/>
  <c r="AG112" i="9"/>
  <c r="AH112" i="9" s="1"/>
  <c r="AJ112" i="9" s="1"/>
  <c r="AI112" i="9"/>
  <c r="AG113" i="9"/>
  <c r="AH113" i="9" s="1"/>
  <c r="AJ113" i="9" s="1"/>
  <c r="AI113" i="9"/>
  <c r="AG114" i="9"/>
  <c r="AH114" i="9" s="1"/>
  <c r="AJ114" i="9" s="1"/>
  <c r="AI114" i="9"/>
  <c r="AG115" i="9"/>
  <c r="AH115" i="9" s="1"/>
  <c r="AJ115" i="9" s="1"/>
  <c r="AI115" i="9"/>
  <c r="AG116" i="9"/>
  <c r="AH116" i="9" s="1"/>
  <c r="AJ116" i="9" s="1"/>
  <c r="AI116" i="9"/>
  <c r="AG117" i="9"/>
  <c r="AH117" i="9" s="1"/>
  <c r="AJ117" i="9" s="1"/>
  <c r="AI117" i="9"/>
  <c r="AG118" i="9"/>
  <c r="AH118" i="9" s="1"/>
  <c r="AJ118" i="9" s="1"/>
  <c r="AI118" i="9"/>
  <c r="AG119" i="9"/>
  <c r="AH119" i="9" s="1"/>
  <c r="AJ119" i="9" s="1"/>
  <c r="AI119" i="9"/>
  <c r="AG120" i="9"/>
  <c r="AH120" i="9" s="1"/>
  <c r="AJ120" i="9" s="1"/>
  <c r="AI120" i="9"/>
  <c r="AG121" i="9"/>
  <c r="AH121" i="9" s="1"/>
  <c r="AJ121" i="9" s="1"/>
  <c r="AI121" i="9"/>
  <c r="AG122" i="9"/>
  <c r="AH122" i="9" s="1"/>
  <c r="AJ122" i="9" s="1"/>
  <c r="AI122" i="9"/>
  <c r="AG123" i="9"/>
  <c r="AH123" i="9" s="1"/>
  <c r="AJ123" i="9" s="1"/>
  <c r="AI123" i="9"/>
  <c r="AG124" i="9"/>
  <c r="AH124" i="9" s="1"/>
  <c r="AJ124" i="9" s="1"/>
  <c r="AI124" i="9"/>
  <c r="AG125" i="9"/>
  <c r="AH125" i="9" s="1"/>
  <c r="AJ125" i="9" s="1"/>
  <c r="AI125" i="9"/>
  <c r="AG126" i="9"/>
  <c r="AH126" i="9" s="1"/>
  <c r="AJ126" i="9" s="1"/>
  <c r="AI126" i="9"/>
  <c r="AG127" i="9"/>
  <c r="AH127" i="9" s="1"/>
  <c r="AJ127" i="9" s="1"/>
  <c r="AI127" i="9"/>
  <c r="AG128" i="9"/>
  <c r="AH128" i="9" s="1"/>
  <c r="AJ128" i="9" s="1"/>
  <c r="AI128" i="9"/>
  <c r="AG129" i="9"/>
  <c r="AH129" i="9" s="1"/>
  <c r="AJ129" i="9" s="1"/>
  <c r="AI129" i="9"/>
  <c r="AG130" i="9"/>
  <c r="AH130" i="9" s="1"/>
  <c r="AJ130" i="9" s="1"/>
  <c r="AI130" i="9"/>
  <c r="AG131" i="9"/>
  <c r="AH131" i="9" s="1"/>
  <c r="AJ131" i="9" s="1"/>
  <c r="AI131" i="9"/>
  <c r="AG132" i="9"/>
  <c r="AH132" i="9" s="1"/>
  <c r="AJ132" i="9" s="1"/>
  <c r="AI132" i="9"/>
  <c r="AG133" i="9"/>
  <c r="AH133" i="9" s="1"/>
  <c r="AJ133" i="9" s="1"/>
  <c r="AI133" i="9"/>
  <c r="AG134" i="9"/>
  <c r="AH134" i="9" s="1"/>
  <c r="AJ134" i="9" s="1"/>
  <c r="AI134" i="9"/>
  <c r="AG135" i="9"/>
  <c r="AH135" i="9" s="1"/>
  <c r="AJ135" i="9" s="1"/>
  <c r="AI135" i="9"/>
  <c r="AG136" i="9"/>
  <c r="AH136" i="9" s="1"/>
  <c r="AJ136" i="9" s="1"/>
  <c r="AI136" i="9"/>
  <c r="AG137" i="9"/>
  <c r="AH137" i="9" s="1"/>
  <c r="AJ137" i="9" s="1"/>
  <c r="AI137" i="9"/>
  <c r="AG138" i="9"/>
  <c r="AH138" i="9" s="1"/>
  <c r="AJ138" i="9" s="1"/>
  <c r="AI138" i="9"/>
  <c r="AG139" i="9"/>
  <c r="AH139" i="9" s="1"/>
  <c r="AJ139" i="9" s="1"/>
  <c r="AI139" i="9"/>
  <c r="AG140" i="9"/>
  <c r="AH140" i="9" s="1"/>
  <c r="AJ140" i="9" s="1"/>
  <c r="AI140" i="9"/>
  <c r="AG141" i="9"/>
  <c r="AH141" i="9" s="1"/>
  <c r="AJ141" i="9" s="1"/>
  <c r="AI141" i="9"/>
  <c r="AG142" i="9"/>
  <c r="AH142" i="9" s="1"/>
  <c r="AJ142" i="9" s="1"/>
  <c r="AI142" i="9"/>
  <c r="AG143" i="9"/>
  <c r="AH143" i="9" s="1"/>
  <c r="AJ143" i="9" s="1"/>
  <c r="AI143" i="9"/>
  <c r="AG144" i="9"/>
  <c r="AH144" i="9" s="1"/>
  <c r="AJ144" i="9" s="1"/>
  <c r="AI144" i="9"/>
  <c r="AG145" i="9"/>
  <c r="AH145" i="9" s="1"/>
  <c r="AJ145" i="9" s="1"/>
  <c r="AI145" i="9"/>
  <c r="AG146" i="9"/>
  <c r="AH146" i="9" s="1"/>
  <c r="AJ146" i="9" s="1"/>
  <c r="AI146" i="9"/>
  <c r="AG147" i="9"/>
  <c r="AH147" i="9" s="1"/>
  <c r="AJ147" i="9" s="1"/>
  <c r="AI147" i="9"/>
  <c r="AG148" i="9"/>
  <c r="AH148" i="9" s="1"/>
  <c r="AJ148" i="9" s="1"/>
  <c r="AI148" i="9"/>
  <c r="AG149" i="9"/>
  <c r="AH149" i="9" s="1"/>
  <c r="AJ149" i="9" s="1"/>
  <c r="AI149" i="9"/>
  <c r="AG150" i="9"/>
  <c r="AH150" i="9" s="1"/>
  <c r="AJ150" i="9" s="1"/>
  <c r="AI150" i="9"/>
  <c r="AG151" i="9"/>
  <c r="AH151" i="9" s="1"/>
  <c r="AJ151" i="9" s="1"/>
  <c r="AI151" i="9"/>
  <c r="AG153" i="9"/>
  <c r="AH153" i="9" s="1"/>
  <c r="AJ153" i="9" s="1"/>
  <c r="AI153" i="9"/>
  <c r="AG154" i="9"/>
  <c r="AH154" i="9" s="1"/>
  <c r="AJ154" i="9" s="1"/>
  <c r="AI154" i="9"/>
  <c r="AG155" i="9"/>
  <c r="AH155" i="9" s="1"/>
  <c r="AJ155" i="9" s="1"/>
  <c r="AI155" i="9"/>
  <c r="AG156" i="9"/>
  <c r="AH156" i="9" s="1"/>
  <c r="AJ156" i="9" s="1"/>
  <c r="AI156" i="9"/>
  <c r="AG157" i="9"/>
  <c r="AH157" i="9" s="1"/>
  <c r="AJ157" i="9" s="1"/>
  <c r="AI157" i="9"/>
  <c r="AG158" i="9"/>
  <c r="AH158" i="9" s="1"/>
  <c r="AJ158" i="9" s="1"/>
  <c r="AI158" i="9"/>
  <c r="AG159" i="9"/>
  <c r="AH159" i="9" s="1"/>
  <c r="AJ159" i="9" s="1"/>
  <c r="AI159" i="9"/>
  <c r="AG160" i="9"/>
  <c r="AH160" i="9" s="1"/>
  <c r="AJ160" i="9" s="1"/>
  <c r="AI160" i="9"/>
  <c r="AG161" i="9"/>
  <c r="AH161" i="9" s="1"/>
  <c r="AJ161" i="9" s="1"/>
  <c r="AI161" i="9"/>
  <c r="AG162" i="9"/>
  <c r="AH162" i="9" s="1"/>
  <c r="AJ162" i="9" s="1"/>
  <c r="AI162" i="9"/>
  <c r="AG163" i="9"/>
  <c r="AH163" i="9" s="1"/>
  <c r="AJ163" i="9" s="1"/>
  <c r="AI163" i="9"/>
  <c r="AG164" i="9"/>
  <c r="AH164" i="9" s="1"/>
  <c r="AJ164" i="9" s="1"/>
  <c r="AI164" i="9"/>
  <c r="AG165" i="9"/>
  <c r="AH165" i="9" s="1"/>
  <c r="AJ165" i="9" s="1"/>
  <c r="AI165" i="9"/>
  <c r="AG166" i="9"/>
  <c r="AH166" i="9" s="1"/>
  <c r="AJ166" i="9" s="1"/>
  <c r="AI166" i="9"/>
  <c r="AG167" i="9"/>
  <c r="AH167" i="9" s="1"/>
  <c r="AJ167" i="9" s="1"/>
  <c r="AI167" i="9"/>
  <c r="AG168" i="9"/>
  <c r="AH168" i="9" s="1"/>
  <c r="AJ168" i="9" s="1"/>
  <c r="AI168" i="9"/>
  <c r="AG169" i="9"/>
  <c r="AH169" i="9" s="1"/>
  <c r="AJ169" i="9" s="1"/>
  <c r="AI169" i="9"/>
  <c r="AG170" i="9"/>
  <c r="AH170" i="9" s="1"/>
  <c r="AJ170" i="9" s="1"/>
  <c r="AI170" i="9"/>
  <c r="AG171" i="9"/>
  <c r="AH171" i="9" s="1"/>
  <c r="AJ171" i="9" s="1"/>
  <c r="AI171" i="9"/>
  <c r="AG172" i="9"/>
  <c r="AH172" i="9" s="1"/>
  <c r="AJ172" i="9" s="1"/>
  <c r="AI172" i="9"/>
  <c r="AG173" i="9"/>
  <c r="AH173" i="9" s="1"/>
  <c r="AJ173" i="9" s="1"/>
  <c r="AI173" i="9"/>
  <c r="AG174" i="9"/>
  <c r="AH174" i="9" s="1"/>
  <c r="AJ174" i="9" s="1"/>
  <c r="AI174" i="9"/>
  <c r="AG175" i="9"/>
  <c r="AH175" i="9" s="1"/>
  <c r="AJ175" i="9" s="1"/>
  <c r="AI175" i="9"/>
  <c r="AG176" i="9"/>
  <c r="AH176" i="9" s="1"/>
  <c r="AJ176" i="9" s="1"/>
  <c r="AI176" i="9"/>
  <c r="AG177" i="9"/>
  <c r="AH177" i="9" s="1"/>
  <c r="AJ177" i="9" s="1"/>
  <c r="AI177" i="9"/>
  <c r="AG178" i="9"/>
  <c r="AH178" i="9" s="1"/>
  <c r="AJ178" i="9" s="1"/>
  <c r="AI178" i="9"/>
  <c r="AG179" i="9"/>
  <c r="AH179" i="9" s="1"/>
  <c r="AJ179" i="9" s="1"/>
  <c r="AI179" i="9"/>
  <c r="AG180" i="9"/>
  <c r="AH180" i="9" s="1"/>
  <c r="AJ180" i="9" s="1"/>
  <c r="AI180" i="9"/>
  <c r="AG181" i="9"/>
  <c r="AH181" i="9" s="1"/>
  <c r="AJ181" i="9" s="1"/>
  <c r="AI181" i="9"/>
  <c r="AG182" i="9"/>
  <c r="AH182" i="9" s="1"/>
  <c r="AJ182" i="9" s="1"/>
  <c r="AI182" i="9"/>
  <c r="AG183" i="9"/>
  <c r="AH183" i="9" s="1"/>
  <c r="AJ183" i="9" s="1"/>
  <c r="AI183" i="9"/>
  <c r="AG185" i="9"/>
  <c r="AH185" i="9" s="1"/>
  <c r="AJ185" i="9" s="1"/>
  <c r="AI185" i="9"/>
  <c r="AG186" i="9"/>
  <c r="AH186" i="9" s="1"/>
  <c r="AJ186" i="9" s="1"/>
  <c r="AI186" i="9"/>
  <c r="AG187" i="9"/>
  <c r="AH187" i="9" s="1"/>
  <c r="AJ187" i="9" s="1"/>
  <c r="AI187" i="9"/>
  <c r="AG188" i="9"/>
  <c r="AH188" i="9" s="1"/>
  <c r="AJ188" i="9" s="1"/>
  <c r="AI188" i="9"/>
  <c r="AG190" i="9"/>
  <c r="AH190" i="9" s="1"/>
  <c r="AJ190" i="9" s="1"/>
  <c r="AI190" i="9"/>
  <c r="AG198" i="9"/>
  <c r="AH198" i="9" s="1"/>
  <c r="AJ198" i="9" s="1"/>
  <c r="AI198" i="9"/>
  <c r="AG199" i="9"/>
  <c r="AH199" i="9" s="1"/>
  <c r="AJ199" i="9" s="1"/>
  <c r="AI199" i="9"/>
  <c r="AG200" i="9"/>
  <c r="AH200" i="9" s="1"/>
  <c r="AJ200" i="9" s="1"/>
  <c r="AI200" i="9"/>
  <c r="AG242" i="9"/>
  <c r="AH242" i="9" s="1"/>
  <c r="AJ242" i="9" s="1"/>
  <c r="AI242" i="9"/>
  <c r="AG194" i="9"/>
  <c r="AH194" i="9" s="1"/>
  <c r="AJ194" i="9" s="1"/>
  <c r="AI194" i="9"/>
  <c r="AG192" i="9"/>
  <c r="AH192" i="9" s="1"/>
  <c r="AJ192" i="9" s="1"/>
  <c r="AI192" i="9"/>
  <c r="AG210" i="9"/>
  <c r="AH210" i="9" s="1"/>
  <c r="AJ210" i="9" s="1"/>
  <c r="AI210" i="9"/>
  <c r="AG218" i="9"/>
  <c r="AH218" i="9" s="1"/>
  <c r="AJ218" i="9" s="1"/>
  <c r="AI218" i="9"/>
  <c r="AG234" i="9"/>
  <c r="AH234" i="9" s="1"/>
  <c r="AJ234" i="9" s="1"/>
  <c r="AI234" i="9"/>
  <c r="AG214" i="9"/>
  <c r="AH214" i="9" s="1"/>
  <c r="AJ214" i="9" s="1"/>
  <c r="AI214" i="9"/>
  <c r="AG220" i="9"/>
  <c r="AH220" i="9" s="1"/>
  <c r="AJ220" i="9" s="1"/>
  <c r="AI220" i="9"/>
  <c r="AG235" i="9"/>
  <c r="AH235" i="9" s="1"/>
  <c r="AJ235" i="9" s="1"/>
  <c r="AI235" i="9"/>
  <c r="AG221" i="9"/>
  <c r="AH221" i="9" s="1"/>
  <c r="AJ221" i="9" s="1"/>
  <c r="AI221" i="9"/>
  <c r="AG201" i="9"/>
  <c r="AH201" i="9" s="1"/>
  <c r="AJ201" i="9" s="1"/>
  <c r="AI201" i="9"/>
  <c r="AG211" i="9"/>
  <c r="AH211" i="9" s="1"/>
  <c r="AJ211" i="9" s="1"/>
  <c r="AI211" i="9"/>
  <c r="AG191" i="9"/>
  <c r="AH191" i="9" s="1"/>
  <c r="AJ191" i="9" s="1"/>
  <c r="AI191" i="9"/>
  <c r="AG195" i="9"/>
  <c r="AH195" i="9" s="1"/>
  <c r="AJ195" i="9" s="1"/>
  <c r="AI195" i="9"/>
  <c r="AG196" i="9"/>
  <c r="AH196" i="9" s="1"/>
  <c r="AJ196" i="9" s="1"/>
  <c r="AI196" i="9"/>
  <c r="AG4" i="9"/>
  <c r="AH4" i="9" s="1"/>
  <c r="AJ4" i="9" s="1"/>
  <c r="AI4" i="9"/>
  <c r="AG202" i="9"/>
  <c r="AH202" i="9" s="1"/>
  <c r="AJ202" i="9" s="1"/>
  <c r="AI202" i="9"/>
  <c r="AG203" i="9"/>
  <c r="AH203" i="9" s="1"/>
  <c r="AJ203" i="9" s="1"/>
  <c r="AI203" i="9"/>
  <c r="AG222" i="9"/>
  <c r="AH222" i="9" s="1"/>
  <c r="AJ222" i="9" s="1"/>
  <c r="AI222" i="9"/>
  <c r="AG229" i="9"/>
  <c r="AH229" i="9" s="1"/>
  <c r="AJ229" i="9" s="1"/>
  <c r="AI229" i="9"/>
  <c r="AG223" i="9"/>
  <c r="AH223" i="9" s="1"/>
  <c r="AJ223" i="9" s="1"/>
  <c r="AI223" i="9"/>
  <c r="AG224" i="9"/>
  <c r="AH224" i="9" s="1"/>
  <c r="AJ224" i="9" s="1"/>
  <c r="AI224" i="9"/>
  <c r="AG215" i="9"/>
  <c r="AH215" i="9" s="1"/>
  <c r="AJ215" i="9" s="1"/>
  <c r="AI215" i="9"/>
  <c r="AG8" i="9"/>
  <c r="AH8" i="9" s="1"/>
  <c r="AJ8" i="9" s="1"/>
  <c r="AI8" i="9"/>
  <c r="AG204" i="9"/>
  <c r="AH204" i="9" s="1"/>
  <c r="AJ204" i="9" s="1"/>
  <c r="AI204" i="9"/>
  <c r="AG266" i="9"/>
  <c r="AH266" i="9" s="1"/>
  <c r="AJ266" i="9" s="1"/>
  <c r="AI266" i="9"/>
  <c r="AG243" i="9"/>
  <c r="AH243" i="9" s="1"/>
  <c r="AJ243" i="9" s="1"/>
  <c r="AI243" i="9"/>
  <c r="AG259" i="9"/>
  <c r="AH259" i="9" s="1"/>
  <c r="AJ259" i="9" s="1"/>
  <c r="AI259" i="9"/>
  <c r="AG193" i="9"/>
  <c r="AH193" i="9" s="1"/>
  <c r="AJ193" i="9" s="1"/>
  <c r="AI193" i="9"/>
  <c r="AG205" i="9"/>
  <c r="AH205" i="9" s="1"/>
  <c r="AJ205" i="9" s="1"/>
  <c r="AI205" i="9"/>
  <c r="AG206" i="9"/>
  <c r="AH206" i="9" s="1"/>
  <c r="AJ206" i="9" s="1"/>
  <c r="AI206" i="9"/>
  <c r="AG244" i="9"/>
  <c r="AH244" i="9" s="1"/>
  <c r="AJ244" i="9" s="1"/>
  <c r="AI244" i="9"/>
  <c r="AG207" i="9"/>
  <c r="AH207" i="9" s="1"/>
  <c r="AJ207" i="9" s="1"/>
  <c r="AI207" i="9"/>
  <c r="AG212" i="9"/>
  <c r="AH212" i="9" s="1"/>
  <c r="AJ212" i="9" s="1"/>
  <c r="AI212" i="9"/>
  <c r="AG225" i="9"/>
  <c r="AH225" i="9" s="1"/>
  <c r="AJ225" i="9" s="1"/>
  <c r="AI225" i="9"/>
  <c r="AG219" i="9"/>
  <c r="AH219" i="9" s="1"/>
  <c r="AJ219" i="9" s="1"/>
  <c r="AI219" i="9"/>
  <c r="AG258" i="9"/>
  <c r="AH258" i="9" s="1"/>
  <c r="AJ258" i="9" s="1"/>
  <c r="AI258" i="9"/>
  <c r="AG237" i="9"/>
  <c r="AH237" i="9" s="1"/>
  <c r="AJ237" i="9" s="1"/>
  <c r="AI237" i="9"/>
  <c r="AG251" i="9"/>
  <c r="AH251" i="9" s="1"/>
  <c r="AJ251" i="9" s="1"/>
  <c r="AI251" i="9"/>
  <c r="AG262" i="9"/>
  <c r="AH262" i="9" s="1"/>
  <c r="AJ262" i="9" s="1"/>
  <c r="AI262" i="9"/>
  <c r="AG208" i="9"/>
  <c r="AH208" i="9" s="1"/>
  <c r="AJ208" i="9" s="1"/>
  <c r="AI208" i="9"/>
  <c r="AG230" i="9"/>
  <c r="AH230" i="9" s="1"/>
  <c r="AJ230" i="9" s="1"/>
  <c r="AI230" i="9"/>
  <c r="AG213" i="9"/>
  <c r="AH213" i="9" s="1"/>
  <c r="AJ213" i="9" s="1"/>
  <c r="AI213" i="9"/>
  <c r="AG245" i="9"/>
  <c r="AH245" i="9" s="1"/>
  <c r="AJ245" i="9" s="1"/>
  <c r="AI245" i="9"/>
  <c r="AG226" i="9"/>
  <c r="AH226" i="9" s="1"/>
  <c r="AJ226" i="9" s="1"/>
  <c r="AI226" i="9"/>
  <c r="AG231" i="9"/>
  <c r="AH231" i="9" s="1"/>
  <c r="AJ231" i="9" s="1"/>
  <c r="AI231" i="9"/>
  <c r="AG238" i="9"/>
  <c r="AH238" i="9" s="1"/>
  <c r="AJ238" i="9" s="1"/>
  <c r="AI238" i="9"/>
  <c r="AG252" i="9"/>
  <c r="AH252" i="9" s="1"/>
  <c r="AJ252" i="9" s="1"/>
  <c r="AI252" i="9"/>
  <c r="AG239" i="9"/>
  <c r="AH239" i="9" s="1"/>
  <c r="AJ239" i="9" s="1"/>
  <c r="AI239" i="9"/>
  <c r="AG209" i="9"/>
  <c r="AH209" i="9" s="1"/>
  <c r="AJ209" i="9" s="1"/>
  <c r="AI209" i="9"/>
  <c r="AG236" i="9"/>
  <c r="AH236" i="9" s="1"/>
  <c r="AJ236" i="9" s="1"/>
  <c r="AI236" i="9"/>
  <c r="AG246" i="9"/>
  <c r="AH246" i="9" s="1"/>
  <c r="AJ246" i="9" s="1"/>
  <c r="AI246" i="9"/>
  <c r="AG265" i="9"/>
  <c r="AH265" i="9" s="1"/>
  <c r="AJ265" i="9" s="1"/>
  <c r="AI265" i="9"/>
  <c r="AG240" i="9"/>
  <c r="AH240" i="9" s="1"/>
  <c r="AJ240" i="9" s="1"/>
  <c r="AI240" i="9"/>
  <c r="AG227" i="9"/>
  <c r="AH227" i="9" s="1"/>
  <c r="AJ227" i="9" s="1"/>
  <c r="AI227" i="9"/>
  <c r="AG232" i="9"/>
  <c r="AH232" i="9" s="1"/>
  <c r="AJ232" i="9" s="1"/>
  <c r="AI232" i="9"/>
  <c r="AG241" i="9"/>
  <c r="AH241" i="9" s="1"/>
  <c r="AJ241" i="9" s="1"/>
  <c r="AI241" i="9"/>
  <c r="AG255" i="9"/>
  <c r="AH255" i="9" s="1"/>
  <c r="AJ255" i="9" s="1"/>
  <c r="AI255" i="9"/>
  <c r="AG233" i="9"/>
  <c r="AH233" i="9" s="1"/>
  <c r="AJ233" i="9" s="1"/>
  <c r="AI233" i="9"/>
  <c r="AG197" i="9"/>
  <c r="AH197" i="9" s="1"/>
  <c r="AJ197" i="9" s="1"/>
  <c r="AI197" i="9"/>
  <c r="AG248" i="9"/>
  <c r="AH248" i="9" s="1"/>
  <c r="AJ248" i="9" s="1"/>
  <c r="AI248" i="9"/>
  <c r="AG42" i="9"/>
  <c r="AH42" i="9" s="1"/>
  <c r="AJ42" i="9" s="1"/>
  <c r="AI42" i="9"/>
  <c r="AG228" i="9"/>
  <c r="AH228" i="9" s="1"/>
  <c r="AJ228" i="9" s="1"/>
  <c r="AI228" i="9"/>
  <c r="AG264" i="9"/>
  <c r="AH264" i="9" s="1"/>
  <c r="AJ264" i="9" s="1"/>
  <c r="AI264" i="9"/>
  <c r="AG250" i="9"/>
  <c r="AH250" i="9" s="1"/>
  <c r="AJ250" i="9" s="1"/>
  <c r="AI250" i="9"/>
  <c r="AG30" i="9"/>
  <c r="AH30" i="9" s="1"/>
  <c r="AJ30" i="9" s="1"/>
  <c r="AI30" i="9"/>
  <c r="AG216" i="9"/>
  <c r="AH216" i="9" s="1"/>
  <c r="AJ216" i="9" s="1"/>
  <c r="AI216" i="9"/>
  <c r="AG249" i="9"/>
  <c r="AH249" i="9" s="1"/>
  <c r="AJ249" i="9" s="1"/>
  <c r="AI249" i="9"/>
  <c r="AG253" i="9"/>
  <c r="AH253" i="9" s="1"/>
  <c r="AJ253" i="9" s="1"/>
  <c r="AI253" i="9"/>
  <c r="AG272" i="9"/>
  <c r="AH272" i="9" s="1"/>
  <c r="AJ272" i="9" s="1"/>
  <c r="AI272" i="9"/>
  <c r="AG256" i="9"/>
  <c r="AH256" i="9" s="1"/>
  <c r="AJ256" i="9" s="1"/>
  <c r="AI256" i="9"/>
  <c r="AG11" i="9"/>
  <c r="AH11" i="9" s="1"/>
  <c r="AJ11" i="9" s="1"/>
  <c r="AI11" i="9"/>
  <c r="AG5" i="9"/>
  <c r="AH5" i="9" s="1"/>
  <c r="AJ5" i="9" s="1"/>
  <c r="AI5" i="9"/>
  <c r="AG6" i="9"/>
  <c r="AH6" i="9" s="1"/>
  <c r="AJ6" i="9" s="1"/>
  <c r="AI6" i="9"/>
  <c r="AG33" i="9"/>
  <c r="AH33" i="9" s="1"/>
  <c r="AJ33" i="9" s="1"/>
  <c r="AI33" i="9"/>
  <c r="AG34" i="9"/>
  <c r="AH34" i="9" s="1"/>
  <c r="AJ34" i="9" s="1"/>
  <c r="AI34" i="9"/>
  <c r="AG254" i="9"/>
  <c r="AH254" i="9" s="1"/>
  <c r="AJ254" i="9" s="1"/>
  <c r="AI254" i="9"/>
  <c r="AG273" i="9"/>
  <c r="AH273" i="9" s="1"/>
  <c r="AJ273" i="9" s="1"/>
  <c r="AI273" i="9"/>
  <c r="AG274" i="9"/>
  <c r="AH274" i="9" s="1"/>
  <c r="AJ274" i="9" s="1"/>
  <c r="AI274" i="9"/>
  <c r="AG247" i="9"/>
  <c r="AH247" i="9" s="1"/>
  <c r="AJ247" i="9" s="1"/>
  <c r="AI247" i="9"/>
  <c r="AG35" i="9"/>
  <c r="AH35" i="9" s="1"/>
  <c r="AJ35" i="9" s="1"/>
  <c r="AI35" i="9"/>
  <c r="AG263" i="9"/>
  <c r="AH263" i="9" s="1"/>
  <c r="AJ263" i="9" s="1"/>
  <c r="AI263" i="9"/>
  <c r="AG22" i="9"/>
  <c r="AH22" i="9" s="1"/>
  <c r="AJ22" i="9" s="1"/>
  <c r="AI22" i="9"/>
  <c r="AI39" i="9"/>
  <c r="AG280" i="9"/>
  <c r="AH280" i="9" s="1"/>
  <c r="AJ280" i="9" s="1"/>
  <c r="AI280" i="9"/>
  <c r="AG270" i="9"/>
  <c r="AH270" i="9" s="1"/>
  <c r="AJ270" i="9" s="1"/>
  <c r="AI270" i="9"/>
  <c r="AG29" i="9"/>
  <c r="AH29" i="9" s="1"/>
  <c r="AJ29" i="9" s="1"/>
  <c r="AI29" i="9"/>
  <c r="AG25" i="9"/>
  <c r="AH25" i="9" s="1"/>
  <c r="AJ25" i="9" s="1"/>
  <c r="AI25" i="9"/>
  <c r="AG7" i="9"/>
  <c r="AH7" i="9" s="1"/>
  <c r="AJ7" i="9" s="1"/>
  <c r="AI7" i="9"/>
  <c r="AG47" i="9"/>
  <c r="AH47" i="9" s="1"/>
  <c r="AJ47" i="9" s="1"/>
  <c r="AI47" i="9"/>
  <c r="AG271" i="9"/>
  <c r="AH271" i="9" s="1"/>
  <c r="AJ271" i="9" s="1"/>
  <c r="AI271" i="9"/>
  <c r="AG12" i="9"/>
  <c r="AH12" i="9" s="1"/>
  <c r="AJ12" i="9" s="1"/>
  <c r="AI12" i="9"/>
  <c r="AG9" i="9"/>
  <c r="AH9" i="9" s="1"/>
  <c r="AJ9" i="9" s="1"/>
  <c r="AI9" i="9"/>
  <c r="AG10" i="9"/>
  <c r="AH10" i="9" s="1"/>
  <c r="AJ10" i="9" s="1"/>
  <c r="AI10" i="9"/>
  <c r="AG16" i="9"/>
  <c r="AH16" i="9" s="1"/>
  <c r="AJ16" i="9" s="1"/>
  <c r="AI16" i="9"/>
  <c r="AG18" i="9"/>
  <c r="AH18" i="9" s="1"/>
  <c r="AJ18" i="9" s="1"/>
  <c r="AI18" i="9"/>
  <c r="AG20" i="9"/>
  <c r="AH20" i="9" s="1"/>
  <c r="AJ20" i="9" s="1"/>
  <c r="AI20" i="9"/>
  <c r="AG23" i="9"/>
  <c r="AH23" i="9" s="1"/>
  <c r="AJ23" i="9" s="1"/>
  <c r="AI23" i="9"/>
  <c r="AG31" i="9"/>
  <c r="AH31" i="9" s="1"/>
  <c r="AJ31" i="9" s="1"/>
  <c r="AI31" i="9"/>
  <c r="AG14" i="9"/>
  <c r="AH14" i="9" s="1"/>
  <c r="AJ14" i="9" s="1"/>
  <c r="AI14" i="9"/>
  <c r="AG28" i="9"/>
  <c r="AH28" i="9" s="1"/>
  <c r="AJ28" i="9" s="1"/>
  <c r="AI28" i="9"/>
  <c r="AG45" i="9"/>
  <c r="AH45" i="9" s="1"/>
  <c r="AJ45" i="9" s="1"/>
  <c r="AI45" i="9"/>
  <c r="AG275" i="9"/>
  <c r="AH275" i="9" s="1"/>
  <c r="AJ275" i="9" s="1"/>
  <c r="AI275" i="9"/>
  <c r="AG26" i="9"/>
  <c r="AH26" i="9" s="1"/>
  <c r="AJ26" i="9" s="1"/>
  <c r="AI26" i="9"/>
  <c r="AG15" i="9"/>
  <c r="AH15" i="9" s="1"/>
  <c r="AJ15" i="9" s="1"/>
  <c r="AI15" i="9"/>
  <c r="AG21" i="9"/>
  <c r="AH21" i="9" s="1"/>
  <c r="AJ21" i="9" s="1"/>
  <c r="AI21" i="9"/>
  <c r="AG24" i="9"/>
  <c r="AH24" i="9" s="1"/>
  <c r="AJ24" i="9" s="1"/>
  <c r="AI24" i="9"/>
  <c r="AG19" i="9"/>
  <c r="AH19" i="9" s="1"/>
  <c r="AJ19" i="9" s="1"/>
  <c r="AI19" i="9"/>
  <c r="AG27" i="9"/>
  <c r="AH27" i="9" s="1"/>
  <c r="AJ27" i="9" s="1"/>
  <c r="AI27" i="9"/>
  <c r="AG152" i="9"/>
  <c r="AH152" i="9" s="1"/>
  <c r="AJ152" i="9" s="1"/>
  <c r="AI152" i="9"/>
  <c r="AG184" i="9"/>
  <c r="AH184" i="9" s="1"/>
  <c r="AJ184" i="9" s="1"/>
  <c r="AI184" i="9"/>
  <c r="AG217" i="9"/>
  <c r="AH217" i="9" s="1"/>
  <c r="AJ217" i="9" s="1"/>
  <c r="AI217" i="9"/>
  <c r="AL217" i="9"/>
  <c r="AG260" i="9"/>
  <c r="AH260" i="9" s="1"/>
  <c r="AJ260" i="9" s="1"/>
  <c r="AI260" i="9"/>
  <c r="AG267" i="9"/>
  <c r="AH267" i="9" s="1"/>
  <c r="AJ267" i="9" s="1"/>
  <c r="AI267" i="9"/>
  <c r="AL267" i="9"/>
  <c r="AG257" i="9"/>
  <c r="AH257" i="9" s="1"/>
  <c r="AJ257" i="9" s="1"/>
  <c r="AI257" i="9"/>
  <c r="AG276" i="9"/>
  <c r="AH276" i="9" s="1"/>
  <c r="AJ276" i="9" s="1"/>
  <c r="AI276" i="9"/>
  <c r="AL276" i="9"/>
  <c r="AG277" i="9"/>
  <c r="AH277" i="9" s="1"/>
  <c r="AG281" i="9"/>
  <c r="AH281" i="9" s="1"/>
  <c r="AJ281" i="9" s="1"/>
  <c r="AI281" i="9"/>
  <c r="AL281" i="9"/>
  <c r="AG51" i="9"/>
  <c r="AH51" i="9" s="1"/>
  <c r="AJ51" i="9" s="1"/>
  <c r="AI51" i="9"/>
  <c r="AG13" i="9"/>
  <c r="AH13" i="9" s="1"/>
  <c r="AJ13" i="9" s="1"/>
  <c r="AI13" i="9"/>
  <c r="AG32" i="9"/>
  <c r="AH32" i="9" s="1"/>
  <c r="AJ32" i="9" s="1"/>
  <c r="AI32" i="9"/>
  <c r="AG48" i="9"/>
  <c r="AH48" i="9" s="1"/>
  <c r="AG279" i="9"/>
  <c r="AH279" i="9" s="1"/>
  <c r="AJ279" i="9" s="1"/>
  <c r="AI279" i="9"/>
  <c r="AG46" i="9"/>
  <c r="AH46" i="9" s="1"/>
  <c r="AJ46" i="9" s="1"/>
  <c r="AI46" i="9"/>
  <c r="AG49" i="9"/>
  <c r="AH49" i="9" s="1"/>
  <c r="AJ49" i="9" s="1"/>
  <c r="AI49" i="9"/>
  <c r="AG44" i="9"/>
  <c r="AH44" i="9" s="1"/>
  <c r="AJ44" i="9" s="1"/>
  <c r="AI44" i="9"/>
  <c r="AG40" i="9"/>
  <c r="AH40" i="9" s="1"/>
  <c r="AJ40" i="9" s="1"/>
  <c r="AI40" i="9"/>
  <c r="AG41" i="9"/>
  <c r="AH41" i="9" s="1"/>
  <c r="AJ41" i="9" s="1"/>
  <c r="AI41" i="9"/>
  <c r="AG17" i="9"/>
  <c r="AH17" i="9" s="1"/>
  <c r="AJ17" i="9" s="1"/>
  <c r="AI17" i="9"/>
  <c r="AL17" i="9"/>
  <c r="AG37" i="9"/>
  <c r="AH37" i="9" s="1"/>
  <c r="AJ37" i="9" s="1"/>
  <c r="AI37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AD88" i="9"/>
  <c r="AD89" i="9"/>
  <c r="AD90" i="9"/>
  <c r="AD91" i="9"/>
  <c r="AD92" i="9"/>
  <c r="AD93" i="9"/>
  <c r="AD94" i="9"/>
  <c r="AD95" i="9"/>
  <c r="AD96" i="9"/>
  <c r="AD97" i="9"/>
  <c r="AD98" i="9"/>
  <c r="AD99" i="9"/>
  <c r="AD100" i="9"/>
  <c r="AD101" i="9"/>
  <c r="AD102" i="9"/>
  <c r="AD103" i="9"/>
  <c r="AD104" i="9"/>
  <c r="AD105" i="9"/>
  <c r="AD106" i="9"/>
  <c r="AD107" i="9"/>
  <c r="AD108" i="9"/>
  <c r="AD109" i="9"/>
  <c r="AD110" i="9"/>
  <c r="AD111" i="9"/>
  <c r="AD112" i="9"/>
  <c r="AD113" i="9"/>
  <c r="AD114" i="9"/>
  <c r="AD115" i="9"/>
  <c r="AD116" i="9"/>
  <c r="AD117" i="9"/>
  <c r="AD118" i="9"/>
  <c r="AD119" i="9"/>
  <c r="AD120" i="9"/>
  <c r="AD121" i="9"/>
  <c r="AD122" i="9"/>
  <c r="AD123" i="9"/>
  <c r="AD124" i="9"/>
  <c r="AD125" i="9"/>
  <c r="AD126" i="9"/>
  <c r="AD127" i="9"/>
  <c r="AD128" i="9"/>
  <c r="AD129" i="9"/>
  <c r="AD130" i="9"/>
  <c r="AD131" i="9"/>
  <c r="AD132" i="9"/>
  <c r="AD133" i="9"/>
  <c r="AD134" i="9"/>
  <c r="AD135" i="9"/>
  <c r="AD136" i="9"/>
  <c r="AD137" i="9"/>
  <c r="AD138" i="9"/>
  <c r="AD139" i="9"/>
  <c r="AD140" i="9"/>
  <c r="AD141" i="9"/>
  <c r="AD142" i="9"/>
  <c r="AD143" i="9"/>
  <c r="AD144" i="9"/>
  <c r="AD145" i="9"/>
  <c r="AD146" i="9"/>
  <c r="AD147" i="9"/>
  <c r="AD148" i="9"/>
  <c r="AD149" i="9"/>
  <c r="AD150" i="9"/>
  <c r="AD151" i="9"/>
  <c r="AD153" i="9"/>
  <c r="AD154" i="9"/>
  <c r="AD155" i="9"/>
  <c r="AD156" i="9"/>
  <c r="AD157" i="9"/>
  <c r="AD158" i="9"/>
  <c r="AD159" i="9"/>
  <c r="AD160" i="9"/>
  <c r="AD161" i="9"/>
  <c r="AD162" i="9"/>
  <c r="AD163" i="9"/>
  <c r="AD164" i="9"/>
  <c r="AD165" i="9"/>
  <c r="AD166" i="9"/>
  <c r="AD167" i="9"/>
  <c r="AD168" i="9"/>
  <c r="AD169" i="9"/>
  <c r="AD170" i="9"/>
  <c r="AD171" i="9"/>
  <c r="AD172" i="9"/>
  <c r="AD173" i="9"/>
  <c r="AD174" i="9"/>
  <c r="AD175" i="9"/>
  <c r="AD176" i="9"/>
  <c r="AD177" i="9"/>
  <c r="AD178" i="9"/>
  <c r="AD179" i="9"/>
  <c r="AD180" i="9"/>
  <c r="AD181" i="9"/>
  <c r="AD182" i="9"/>
  <c r="AD183" i="9"/>
  <c r="AD185" i="9"/>
  <c r="AD186" i="9"/>
  <c r="AD187" i="9"/>
  <c r="AD188" i="9"/>
  <c r="AD190" i="9"/>
  <c r="AD198" i="9"/>
  <c r="AD199" i="9"/>
  <c r="AD200" i="9"/>
  <c r="AD242" i="9"/>
  <c r="AD194" i="9"/>
  <c r="AD192" i="9"/>
  <c r="AD210" i="9"/>
  <c r="AD218" i="9"/>
  <c r="AD234" i="9"/>
  <c r="AD214" i="9"/>
  <c r="AD220" i="9"/>
  <c r="AD235" i="9"/>
  <c r="AD221" i="9"/>
  <c r="AD201" i="9"/>
  <c r="AD211" i="9"/>
  <c r="AD191" i="9"/>
  <c r="AD195" i="9"/>
  <c r="AD196" i="9"/>
  <c r="AD4" i="9"/>
  <c r="AD202" i="9"/>
  <c r="AD203" i="9"/>
  <c r="AD222" i="9"/>
  <c r="AD229" i="9"/>
  <c r="AD223" i="9"/>
  <c r="AD224" i="9"/>
  <c r="AD215" i="9"/>
  <c r="AD8" i="9"/>
  <c r="AD204" i="9"/>
  <c r="AD266" i="9"/>
  <c r="AD243" i="9"/>
  <c r="AD259" i="9"/>
  <c r="AD193" i="9"/>
  <c r="AD205" i="9"/>
  <c r="AD206" i="9"/>
  <c r="AD244" i="9"/>
  <c r="AD207" i="9"/>
  <c r="AD212" i="9"/>
  <c r="AD225" i="9"/>
  <c r="AD219" i="9"/>
  <c r="AD258" i="9"/>
  <c r="AD237" i="9"/>
  <c r="AD251" i="9"/>
  <c r="AD262" i="9"/>
  <c r="AD208" i="9"/>
  <c r="AD230" i="9"/>
  <c r="AD213" i="9"/>
  <c r="AD245" i="9"/>
  <c r="AD226" i="9"/>
  <c r="AD231" i="9"/>
  <c r="AD238" i="9"/>
  <c r="AD252" i="9"/>
  <c r="AD239" i="9"/>
  <c r="AD209" i="9"/>
  <c r="AD236" i="9"/>
  <c r="AD246" i="9"/>
  <c r="AD265" i="9"/>
  <c r="AD240" i="9"/>
  <c r="AD227" i="9"/>
  <c r="AD232" i="9"/>
  <c r="AD241" i="9"/>
  <c r="AD255" i="9"/>
  <c r="AD233" i="9"/>
  <c r="AD197" i="9"/>
  <c r="AD248" i="9"/>
  <c r="AD42" i="9"/>
  <c r="AD228" i="9"/>
  <c r="AD264" i="9"/>
  <c r="AD250" i="9"/>
  <c r="AD30" i="9"/>
  <c r="AD216" i="9"/>
  <c r="AD249" i="9"/>
  <c r="AD253" i="9"/>
  <c r="AD272" i="9"/>
  <c r="AD256" i="9"/>
  <c r="AD11" i="9"/>
  <c r="AD5" i="9"/>
  <c r="AD6" i="9"/>
  <c r="AD33" i="9"/>
  <c r="AD34" i="9"/>
  <c r="AD254" i="9"/>
  <c r="AD273" i="9"/>
  <c r="AD274" i="9"/>
  <c r="AD247" i="9"/>
  <c r="AD35" i="9"/>
  <c r="AD263" i="9"/>
  <c r="AD22" i="9"/>
  <c r="AD39" i="9"/>
  <c r="AD280" i="9"/>
  <c r="AD270" i="9"/>
  <c r="AD29" i="9"/>
  <c r="AD25" i="9"/>
  <c r="AD7" i="9"/>
  <c r="AD47" i="9"/>
  <c r="AD271" i="9"/>
  <c r="AD12" i="9"/>
  <c r="AD9" i="9"/>
  <c r="AD10" i="9"/>
  <c r="AD16" i="9"/>
  <c r="AD18" i="9"/>
  <c r="AD20" i="9"/>
  <c r="AD23" i="9"/>
  <c r="AD31" i="9"/>
  <c r="AD14" i="9"/>
  <c r="AD28" i="9"/>
  <c r="AD45" i="9"/>
  <c r="AD275" i="9"/>
  <c r="AD26" i="9"/>
  <c r="AD15" i="9"/>
  <c r="AD21" i="9"/>
  <c r="AD24" i="9"/>
  <c r="AD19" i="9"/>
  <c r="AD27" i="9"/>
  <c r="AD152" i="9"/>
  <c r="AD184" i="9"/>
  <c r="AD189" i="9"/>
  <c r="AD217" i="9"/>
  <c r="AD260" i="9"/>
  <c r="AD267" i="9"/>
  <c r="AD257" i="9"/>
  <c r="AD261" i="9"/>
  <c r="AD276" i="9"/>
  <c r="AD268" i="9"/>
  <c r="AD277" i="9"/>
  <c r="AD281" i="9"/>
  <c r="AD278" i="9"/>
  <c r="AD51" i="9"/>
  <c r="AD50" i="9"/>
  <c r="AD13" i="9"/>
  <c r="AD32" i="9"/>
  <c r="AD43" i="9"/>
  <c r="AD36" i="9"/>
  <c r="AD48" i="9"/>
  <c r="AD269" i="9"/>
  <c r="AD279" i="9"/>
  <c r="AD46" i="9"/>
  <c r="AD49" i="9"/>
  <c r="AD44" i="9"/>
  <c r="AD38" i="9"/>
  <c r="AD40" i="9"/>
  <c r="AD41" i="9"/>
  <c r="AD17" i="9"/>
  <c r="AD37" i="9"/>
  <c r="AD52" i="9"/>
  <c r="B286" i="9" l="1"/>
  <c r="B285" i="9"/>
  <c r="B284" i="9"/>
  <c r="V38" i="9" l="1"/>
  <c r="U38" i="9"/>
  <c r="M38" i="9"/>
  <c r="V41" i="9"/>
  <c r="U41" i="9"/>
  <c r="M41" i="9"/>
  <c r="V276" i="9"/>
  <c r="U276" i="9"/>
  <c r="M276" i="9"/>
  <c r="V277" i="9"/>
  <c r="U277" i="9"/>
  <c r="M277" i="9"/>
  <c r="V48" i="9"/>
  <c r="U48" i="9"/>
  <c r="M48" i="9"/>
  <c r="V40" i="9"/>
  <c r="U40" i="9"/>
  <c r="M40" i="9"/>
  <c r="V269" i="9"/>
  <c r="U269" i="9"/>
  <c r="M269" i="9"/>
  <c r="V152" i="9"/>
  <c r="U152" i="9"/>
  <c r="M152" i="9"/>
  <c r="V37" i="9"/>
  <c r="U37" i="9"/>
  <c r="M37" i="9"/>
  <c r="V49" i="9"/>
  <c r="U49" i="9"/>
  <c r="M49" i="9"/>
  <c r="V257" i="9"/>
  <c r="U257" i="9"/>
  <c r="M257" i="9"/>
  <c r="V217" i="9"/>
  <c r="U217" i="9"/>
  <c r="M217" i="9"/>
  <c r="V50" i="9"/>
  <c r="U50" i="9"/>
  <c r="V43" i="9"/>
  <c r="U43" i="9"/>
  <c r="V267" i="9"/>
  <c r="U267" i="9"/>
  <c r="V279" i="9"/>
  <c r="U279" i="9"/>
  <c r="M279" i="9"/>
  <c r="V260" i="9"/>
  <c r="U260" i="9"/>
  <c r="M260" i="9"/>
  <c r="V17" i="9"/>
  <c r="U17" i="9"/>
  <c r="M17" i="9"/>
  <c r="V278" i="9"/>
  <c r="U278" i="9"/>
  <c r="V36" i="9"/>
  <c r="U36" i="9"/>
  <c r="V51" i="9"/>
  <c r="U51" i="9"/>
  <c r="V189" i="9"/>
  <c r="U189" i="9"/>
  <c r="V32" i="9"/>
  <c r="U32" i="9"/>
  <c r="V281" i="9"/>
  <c r="U281" i="9"/>
  <c r="V18" i="9"/>
  <c r="U18" i="9"/>
  <c r="V261" i="9"/>
  <c r="U261" i="9"/>
  <c r="V46" i="9"/>
  <c r="U46" i="9"/>
  <c r="V184" i="9"/>
  <c r="U184" i="9"/>
  <c r="V148" i="9"/>
  <c r="K148" i="9"/>
  <c r="U148" i="9" s="1"/>
  <c r="V79" i="9"/>
  <c r="K79" i="9"/>
  <c r="U79" i="9" s="1"/>
  <c r="V14" i="9"/>
  <c r="K14" i="9"/>
  <c r="U14" i="9" s="1"/>
  <c r="V268" i="9"/>
  <c r="U268" i="9"/>
  <c r="M268" i="9"/>
  <c r="V13" i="9"/>
  <c r="U13" i="9"/>
  <c r="M13" i="9"/>
  <c r="V44" i="9"/>
  <c r="U44" i="9"/>
  <c r="M44" i="9"/>
  <c r="V92" i="9"/>
  <c r="U92" i="9"/>
  <c r="V141" i="9"/>
  <c r="U141" i="9"/>
  <c r="V175" i="9"/>
  <c r="U175" i="9"/>
  <c r="V110" i="9"/>
  <c r="U110" i="9"/>
  <c r="V121" i="9"/>
  <c r="U121" i="9"/>
  <c r="V259" i="9"/>
  <c r="U259" i="9"/>
  <c r="V81" i="9"/>
  <c r="U81" i="9"/>
  <c r="V231" i="9"/>
  <c r="U231" i="9"/>
  <c r="V250" i="9"/>
  <c r="U250" i="9"/>
  <c r="V82" i="9"/>
  <c r="U82" i="9"/>
  <c r="V31" i="9"/>
  <c r="U31" i="9"/>
  <c r="V125" i="9"/>
  <c r="U125" i="9"/>
  <c r="V166" i="9"/>
  <c r="U166" i="9"/>
  <c r="V241" i="9"/>
  <c r="U241" i="9"/>
  <c r="V262" i="9"/>
  <c r="U262" i="9"/>
  <c r="V109" i="9"/>
  <c r="U109" i="9"/>
  <c r="V219" i="9"/>
  <c r="U219" i="9"/>
  <c r="V179" i="9"/>
  <c r="U179" i="9"/>
  <c r="V100" i="9"/>
  <c r="U100" i="9"/>
  <c r="V101" i="9"/>
  <c r="U101" i="9"/>
  <c r="V176" i="9"/>
  <c r="U176" i="9"/>
  <c r="V246" i="9"/>
  <c r="U246" i="9"/>
  <c r="V248" i="9"/>
  <c r="U248" i="9"/>
  <c r="V197" i="9"/>
  <c r="U197" i="9"/>
  <c r="V23" i="9"/>
  <c r="U23" i="9"/>
  <c r="V86" i="9"/>
  <c r="U86" i="9"/>
  <c r="V216" i="9"/>
  <c r="U216" i="9"/>
  <c r="V172" i="9"/>
  <c r="U172" i="9"/>
  <c r="V127" i="9"/>
  <c r="U127" i="9"/>
  <c r="V238" i="9"/>
  <c r="U238" i="9"/>
  <c r="V180" i="9"/>
  <c r="U180" i="9"/>
  <c r="V228" i="9"/>
  <c r="U228" i="9"/>
  <c r="V252" i="9"/>
  <c r="U252" i="9"/>
  <c r="V245" i="9"/>
  <c r="U245" i="9"/>
  <c r="V124" i="9"/>
  <c r="U124" i="9"/>
  <c r="V181" i="9"/>
  <c r="U181" i="9"/>
  <c r="V227" i="9"/>
  <c r="U227" i="9"/>
  <c r="V142" i="9"/>
  <c r="U142" i="9"/>
  <c r="V265" i="9"/>
  <c r="U265" i="9"/>
  <c r="V201" i="9"/>
  <c r="K201" i="9"/>
  <c r="U201" i="9" s="1"/>
  <c r="V19" i="9"/>
  <c r="U19" i="9"/>
  <c r="V85" i="9"/>
  <c r="U85" i="9"/>
  <c r="V98" i="9"/>
  <c r="U98" i="9"/>
  <c r="V153" i="9"/>
  <c r="U153" i="9"/>
  <c r="V150" i="9"/>
  <c r="U150" i="9"/>
  <c r="V251" i="9"/>
  <c r="U251" i="9"/>
  <c r="V272" i="9"/>
  <c r="U272" i="9"/>
  <c r="V90" i="9"/>
  <c r="U90" i="9"/>
  <c r="V236" i="9"/>
  <c r="U236" i="9"/>
  <c r="V249" i="9"/>
  <c r="U249" i="9"/>
  <c r="V9" i="9"/>
  <c r="U9" i="9"/>
  <c r="V112" i="9"/>
  <c r="U112" i="9"/>
  <c r="V264" i="9"/>
  <c r="U264" i="9"/>
  <c r="V6" i="9"/>
  <c r="U6" i="9"/>
  <c r="V274" i="9"/>
  <c r="U274" i="9"/>
  <c r="V163" i="9"/>
  <c r="U163" i="9"/>
  <c r="V52" i="9"/>
  <c r="U52" i="9"/>
  <c r="V232" i="9"/>
  <c r="U232" i="9"/>
  <c r="V114" i="9"/>
  <c r="U114" i="9"/>
  <c r="V192" i="9"/>
  <c r="U192" i="9"/>
  <c r="V243" i="9"/>
  <c r="U243" i="9"/>
  <c r="V12" i="9"/>
  <c r="U12" i="9"/>
  <c r="V182" i="9"/>
  <c r="U182" i="9"/>
  <c r="V126" i="9"/>
  <c r="U126" i="9"/>
  <c r="V34" i="9"/>
  <c r="U34" i="9"/>
  <c r="V187" i="9"/>
  <c r="U187" i="9"/>
  <c r="V273" i="9"/>
  <c r="U273" i="9"/>
  <c r="V96" i="9"/>
  <c r="U96" i="9"/>
  <c r="V183" i="9"/>
  <c r="U183" i="9"/>
  <c r="V103" i="9"/>
  <c r="U103" i="9"/>
  <c r="V28" i="9"/>
  <c r="U28" i="9"/>
  <c r="V254" i="9"/>
  <c r="U254" i="9"/>
  <c r="V55" i="9"/>
  <c r="U55" i="9"/>
  <c r="V116" i="9"/>
  <c r="U116" i="9"/>
  <c r="V210" i="9"/>
  <c r="U210" i="9"/>
  <c r="V135" i="9"/>
  <c r="U135" i="9"/>
  <c r="V255" i="9"/>
  <c r="U255" i="9"/>
  <c r="V132" i="9"/>
  <c r="U132" i="9"/>
  <c r="V118" i="9"/>
  <c r="U118" i="9"/>
  <c r="V115" i="9"/>
  <c r="U115" i="9"/>
  <c r="V198" i="9"/>
  <c r="U198" i="9"/>
  <c r="V22" i="9"/>
  <c r="U22" i="9"/>
  <c r="V117" i="9"/>
  <c r="U117" i="9"/>
  <c r="V185" i="9"/>
  <c r="U185" i="9"/>
  <c r="V164" i="9"/>
  <c r="U164" i="9"/>
  <c r="V30" i="9"/>
  <c r="U30" i="9"/>
  <c r="V57" i="9"/>
  <c r="U57" i="9"/>
  <c r="V73" i="9"/>
  <c r="U73" i="9"/>
  <c r="V42" i="9"/>
  <c r="U42" i="9"/>
  <c r="V102" i="9"/>
  <c r="U102" i="9"/>
  <c r="V239" i="9"/>
  <c r="U239" i="9"/>
  <c r="V8" i="9"/>
  <c r="U8" i="9"/>
  <c r="V5" i="9"/>
  <c r="U5" i="9"/>
  <c r="V199" i="9"/>
  <c r="U199" i="9"/>
  <c r="V69" i="9"/>
  <c r="U69" i="9"/>
  <c r="V196" i="9"/>
  <c r="U196" i="9"/>
  <c r="V65" i="9"/>
  <c r="U65" i="9"/>
  <c r="V33" i="9"/>
  <c r="U33" i="9"/>
  <c r="V165" i="9"/>
  <c r="U165" i="9"/>
  <c r="V229" i="9"/>
  <c r="U229" i="9"/>
  <c r="V218" i="9"/>
  <c r="U218" i="9"/>
  <c r="V10" i="9"/>
  <c r="U10" i="9"/>
  <c r="V195" i="9"/>
  <c r="U195" i="9"/>
  <c r="V134" i="9"/>
  <c r="U134" i="9"/>
  <c r="V151" i="9"/>
  <c r="U151" i="9"/>
  <c r="V188" i="9"/>
  <c r="U188" i="9"/>
  <c r="V20" i="9"/>
  <c r="U20" i="9"/>
  <c r="V173" i="9"/>
  <c r="U173" i="9"/>
  <c r="V91" i="9"/>
  <c r="U91" i="9"/>
  <c r="V54" i="9"/>
  <c r="U54" i="9"/>
  <c r="V202" i="9"/>
  <c r="U202" i="9"/>
  <c r="V4" i="9"/>
  <c r="U4" i="9"/>
  <c r="V104" i="9"/>
  <c r="U104" i="9"/>
  <c r="V24" i="9"/>
  <c r="U24" i="9"/>
  <c r="V64" i="9"/>
  <c r="U64" i="9"/>
  <c r="V70" i="9"/>
  <c r="U70" i="9"/>
  <c r="V170" i="9"/>
  <c r="U170" i="9"/>
  <c r="V234" i="9"/>
  <c r="U234" i="9"/>
  <c r="V222" i="9"/>
  <c r="U222" i="9"/>
  <c r="V155" i="9"/>
  <c r="U155" i="9"/>
  <c r="V193" i="9"/>
  <c r="U193" i="9"/>
  <c r="V99" i="9"/>
  <c r="U99" i="9"/>
  <c r="V113" i="9"/>
  <c r="U113" i="9"/>
  <c r="V131" i="9"/>
  <c r="U131" i="9"/>
  <c r="V191" i="9"/>
  <c r="U191" i="9"/>
  <c r="V178" i="9"/>
  <c r="U178" i="9"/>
  <c r="V168" i="9"/>
  <c r="U168" i="9"/>
  <c r="V133" i="9"/>
  <c r="U133" i="9"/>
  <c r="V149" i="9"/>
  <c r="U149" i="9"/>
  <c r="V203" i="9"/>
  <c r="U203" i="9"/>
  <c r="V200" i="9"/>
  <c r="U200" i="9"/>
  <c r="V174" i="9"/>
  <c r="U174" i="9"/>
  <c r="V123" i="9"/>
  <c r="U123" i="9"/>
  <c r="V66" i="9"/>
  <c r="U66" i="9"/>
  <c r="V204" i="9"/>
  <c r="U204" i="9"/>
  <c r="V56" i="9"/>
  <c r="U56" i="9"/>
  <c r="V76" i="9"/>
  <c r="U76" i="9"/>
  <c r="V136" i="9"/>
  <c r="U136" i="9"/>
  <c r="V140" i="9"/>
  <c r="U140" i="9"/>
  <c r="V78" i="9"/>
  <c r="U78" i="9"/>
  <c r="V167" i="9"/>
  <c r="U167" i="9"/>
  <c r="V208" i="9"/>
  <c r="U208" i="9"/>
  <c r="V138" i="9"/>
  <c r="U138" i="9"/>
  <c r="V139" i="9"/>
  <c r="U139" i="9"/>
  <c r="V214" i="9"/>
  <c r="U214" i="9"/>
  <c r="V154" i="9"/>
  <c r="U154" i="9"/>
  <c r="V156" i="9"/>
  <c r="U156" i="9"/>
  <c r="V220" i="9"/>
  <c r="U220" i="9"/>
  <c r="V177" i="9"/>
  <c r="U177" i="9"/>
  <c r="V16" i="9"/>
  <c r="U16" i="9"/>
  <c r="V63" i="9"/>
  <c r="U63" i="9"/>
  <c r="V158" i="9"/>
  <c r="U158" i="9"/>
  <c r="V157" i="9"/>
  <c r="U157" i="9"/>
  <c r="V137" i="9"/>
  <c r="U137" i="9"/>
  <c r="V146" i="9"/>
  <c r="U146" i="9"/>
  <c r="V159" i="9"/>
  <c r="U159" i="9"/>
  <c r="V212" i="9"/>
  <c r="U212" i="9"/>
  <c r="V162" i="9"/>
  <c r="U162" i="9"/>
  <c r="V221" i="9"/>
  <c r="U221" i="9"/>
  <c r="V169" i="9"/>
  <c r="U169" i="9"/>
  <c r="V62" i="9"/>
  <c r="U62" i="9"/>
  <c r="V161" i="9"/>
  <c r="U161" i="9"/>
  <c r="V171" i="9"/>
  <c r="U171" i="9"/>
  <c r="V160" i="9"/>
  <c r="U160" i="9"/>
  <c r="V266" i="9"/>
  <c r="U266" i="9"/>
  <c r="V75" i="9"/>
  <c r="U75" i="9"/>
  <c r="V258" i="9"/>
  <c r="U258" i="9"/>
  <c r="V53" i="9"/>
  <c r="U53" i="9"/>
  <c r="V143" i="9"/>
  <c r="U143" i="9"/>
  <c r="V186" i="9"/>
  <c r="U186" i="9"/>
  <c r="V235" i="9"/>
  <c r="U235" i="9"/>
  <c r="V84" i="9"/>
  <c r="U84" i="9"/>
  <c r="V205" i="9"/>
  <c r="U205" i="9"/>
  <c r="V71" i="9"/>
  <c r="U71" i="9"/>
  <c r="V83" i="9"/>
  <c r="U83" i="9"/>
  <c r="V89" i="9"/>
  <c r="U89" i="9"/>
  <c r="V11" i="9"/>
  <c r="K11" i="9"/>
  <c r="U11" i="9" s="1"/>
  <c r="V106" i="9"/>
  <c r="K106" i="9"/>
  <c r="U106" i="9" s="1"/>
  <c r="V256" i="9"/>
  <c r="K256" i="9"/>
  <c r="U256" i="9" s="1"/>
  <c r="V95" i="9"/>
  <c r="K95" i="9"/>
  <c r="U95" i="9" s="1"/>
  <c r="V25" i="9"/>
  <c r="K25" i="9"/>
  <c r="U25" i="9" s="1"/>
  <c r="V72" i="9"/>
  <c r="K72" i="9"/>
  <c r="U72" i="9" s="1"/>
  <c r="V120" i="9"/>
  <c r="K120" i="9"/>
  <c r="U120" i="9" s="1"/>
  <c r="V27" i="9"/>
  <c r="K27" i="9"/>
  <c r="U27" i="9" s="1"/>
  <c r="V74" i="9"/>
  <c r="K74" i="9"/>
  <c r="U74" i="9" s="1"/>
  <c r="V105" i="9"/>
  <c r="K105" i="9"/>
  <c r="U105" i="9" s="1"/>
  <c r="V190" i="9"/>
  <c r="K190" i="9"/>
  <c r="U190" i="9" s="1"/>
  <c r="V97" i="9"/>
  <c r="K97" i="9"/>
  <c r="U97" i="9" s="1"/>
  <c r="V15" i="9"/>
  <c r="K15" i="9"/>
  <c r="U15" i="9" s="1"/>
  <c r="V223" i="9"/>
  <c r="K223" i="9"/>
  <c r="U223" i="9" s="1"/>
  <c r="V130" i="9"/>
  <c r="K130" i="9"/>
  <c r="U130" i="9" s="1"/>
  <c r="V237" i="9"/>
  <c r="K237" i="9"/>
  <c r="U237" i="9" s="1"/>
  <c r="V111" i="9"/>
  <c r="K111" i="9"/>
  <c r="U111" i="9" s="1"/>
  <c r="V67" i="9"/>
  <c r="K67" i="9"/>
  <c r="U67" i="9" s="1"/>
  <c r="V206" i="9"/>
  <c r="K206" i="9"/>
  <c r="U206" i="9" s="1"/>
  <c r="V211" i="9"/>
  <c r="K211" i="9"/>
  <c r="U211" i="9" s="1"/>
  <c r="V88" i="9"/>
  <c r="K88" i="9"/>
  <c r="U88" i="9" s="1"/>
  <c r="V107" i="9"/>
  <c r="K107" i="9"/>
  <c r="U107" i="9" s="1"/>
  <c r="V59" i="9"/>
  <c r="K59" i="9"/>
  <c r="U59" i="9" s="1"/>
  <c r="V253" i="9"/>
  <c r="K253" i="9"/>
  <c r="U253" i="9" s="1"/>
  <c r="V77" i="9"/>
  <c r="K77" i="9"/>
  <c r="U77" i="9" s="1"/>
  <c r="V45" i="9"/>
  <c r="K45" i="9"/>
  <c r="U45" i="9" s="1"/>
  <c r="V209" i="9"/>
  <c r="K209" i="9"/>
  <c r="U209" i="9" s="1"/>
  <c r="V270" i="9"/>
  <c r="K270" i="9"/>
  <c r="U270" i="9" s="1"/>
  <c r="V271" i="9"/>
  <c r="K271" i="9"/>
  <c r="U271" i="9" s="1"/>
  <c r="V280" i="9"/>
  <c r="K280" i="9"/>
  <c r="U280" i="9" s="1"/>
  <c r="V60" i="9"/>
  <c r="K60" i="9"/>
  <c r="U60" i="9" s="1"/>
  <c r="V129" i="9"/>
  <c r="K129" i="9"/>
  <c r="U129" i="9" s="1"/>
  <c r="V80" i="9"/>
  <c r="K80" i="9"/>
  <c r="U80" i="9" s="1"/>
  <c r="V122" i="9"/>
  <c r="K122" i="9"/>
  <c r="U122" i="9" s="1"/>
  <c r="V144" i="9"/>
  <c r="K144" i="9"/>
  <c r="U144" i="9" s="1"/>
  <c r="V61" i="9"/>
  <c r="K61" i="9"/>
  <c r="U61" i="9" s="1"/>
  <c r="V240" i="9"/>
  <c r="K240" i="9"/>
  <c r="U240" i="9" s="1"/>
  <c r="V263" i="9"/>
  <c r="K263" i="9"/>
  <c r="U263" i="9" s="1"/>
  <c r="V247" i="9"/>
  <c r="K247" i="9"/>
  <c r="U247" i="9" s="1"/>
  <c r="V224" i="9"/>
  <c r="K224" i="9"/>
  <c r="U224" i="9" s="1"/>
  <c r="V7" i="9"/>
  <c r="K7" i="9"/>
  <c r="U7" i="9" s="1"/>
  <c r="V213" i="9"/>
  <c r="K213" i="9"/>
  <c r="U213" i="9" s="1"/>
  <c r="V145" i="9"/>
  <c r="K145" i="9"/>
  <c r="U145" i="9" s="1"/>
  <c r="V39" i="9"/>
  <c r="K39" i="9"/>
  <c r="U39" i="9" s="1"/>
  <c r="V87" i="9"/>
  <c r="K87" i="9"/>
  <c r="U87" i="9" s="1"/>
  <c r="V225" i="9"/>
  <c r="K225" i="9"/>
  <c r="U225" i="9" s="1"/>
  <c r="V275" i="9"/>
  <c r="K275" i="9"/>
  <c r="U275" i="9" s="1"/>
  <c r="V108" i="9"/>
  <c r="K108" i="9"/>
  <c r="U108" i="9" s="1"/>
  <c r="V233" i="9"/>
  <c r="K233" i="9"/>
  <c r="U233" i="9" s="1"/>
  <c r="V242" i="9"/>
  <c r="K242" i="9"/>
  <c r="U242" i="9" s="1"/>
  <c r="V194" i="9"/>
  <c r="K194" i="9"/>
  <c r="U194" i="9" s="1"/>
  <c r="V94" i="9"/>
  <c r="K94" i="9"/>
  <c r="U94" i="9" s="1"/>
  <c r="V128" i="9"/>
  <c r="K128" i="9"/>
  <c r="U128" i="9" s="1"/>
  <c r="V93" i="9"/>
  <c r="K93" i="9"/>
  <c r="U93" i="9" s="1"/>
  <c r="V58" i="9"/>
  <c r="K58" i="9"/>
  <c r="U58" i="9" s="1"/>
  <c r="V35" i="9"/>
  <c r="K35" i="9"/>
  <c r="U35" i="9" s="1"/>
  <c r="V68" i="9"/>
  <c r="K68" i="9"/>
  <c r="U68" i="9" s="1"/>
  <c r="V29" i="9"/>
  <c r="K29" i="9"/>
  <c r="U29" i="9" s="1"/>
  <c r="V207" i="9"/>
  <c r="K207" i="9"/>
  <c r="U207" i="9" s="1"/>
  <c r="V47" i="9"/>
  <c r="K47" i="9"/>
  <c r="U47" i="9" s="1"/>
  <c r="V244" i="9"/>
  <c r="K244" i="9"/>
  <c r="U244" i="9" s="1"/>
  <c r="V226" i="9"/>
  <c r="K226" i="9"/>
  <c r="U226" i="9" s="1"/>
  <c r="V230" i="9"/>
  <c r="K230" i="9"/>
  <c r="U230" i="9" s="1"/>
  <c r="V26" i="9"/>
  <c r="K26" i="9"/>
  <c r="U26" i="9" s="1"/>
  <c r="V215" i="9"/>
  <c r="K215" i="9"/>
  <c r="U215" i="9" s="1"/>
  <c r="V119" i="9"/>
  <c r="K119" i="9"/>
  <c r="U119" i="9" s="1"/>
  <c r="V147" i="9"/>
  <c r="K147" i="9"/>
  <c r="U147" i="9" s="1"/>
  <c r="V21" i="9"/>
  <c r="K21" i="9"/>
  <c r="U21" i="9" s="1"/>
  <c r="U285" i="9" l="1"/>
  <c r="U284" i="9"/>
  <c r="U283" i="9"/>
</calcChain>
</file>

<file path=xl/sharedStrings.xml><?xml version="1.0" encoding="utf-8"?>
<sst xmlns="http://schemas.openxmlformats.org/spreadsheetml/2006/main" count="4553" uniqueCount="134">
  <si>
    <t>UID</t>
  </si>
  <si>
    <t>SVL</t>
  </si>
  <si>
    <t>HL</t>
  </si>
  <si>
    <t>Sex</t>
  </si>
  <si>
    <t>Obs</t>
  </si>
  <si>
    <t>Spec</t>
  </si>
  <si>
    <t>Gauge</t>
  </si>
  <si>
    <t>ImgComp</t>
  </si>
  <si>
    <t>ImgDescr</t>
  </si>
  <si>
    <t>ImgPct</t>
  </si>
  <si>
    <t>Attempts</t>
  </si>
  <si>
    <t>TimeIngest</t>
  </si>
  <si>
    <t>Regurg</t>
  </si>
  <si>
    <t>RegTime</t>
  </si>
  <si>
    <t>EndScore</t>
  </si>
  <si>
    <t>MaxScore</t>
  </si>
  <si>
    <t>Euth</t>
  </si>
  <si>
    <t>Died</t>
  </si>
  <si>
    <t>TrialDate</t>
  </si>
  <si>
    <t>TrialDT</t>
  </si>
  <si>
    <t>BaitMass</t>
  </si>
  <si>
    <t>M</t>
  </si>
  <si>
    <t>RLJ</t>
  </si>
  <si>
    <t>C</t>
  </si>
  <si>
    <t>Y</t>
  </si>
  <si>
    <t>NA</t>
  </si>
  <si>
    <t>N</t>
  </si>
  <si>
    <t>F</t>
  </si>
  <si>
    <t>.</t>
  </si>
  <si>
    <t>Q</t>
  </si>
  <si>
    <t>JCM</t>
  </si>
  <si>
    <t>Batteries died mid-trial</t>
  </si>
  <si>
    <t>First night is missing</t>
  </si>
  <si>
    <t>some hours missing</t>
  </si>
  <si>
    <t>1 day missing</t>
  </si>
  <si>
    <t>a night is missing</t>
  </si>
  <si>
    <t>N*</t>
  </si>
  <si>
    <t>a day is missing</t>
  </si>
  <si>
    <t>MSG</t>
  </si>
  <si>
    <t>camera errors</t>
  </si>
  <si>
    <t>first hours of trial missing</t>
  </si>
  <si>
    <t>Last night is missing</t>
  </si>
  <si>
    <t>Missing a partial night</t>
  </si>
  <si>
    <t>camera died 26-Apr-22 approx 02:00; restarted 09:00</t>
  </si>
  <si>
    <t>Gape2</t>
  </si>
  <si>
    <t>xGape1</t>
  </si>
  <si>
    <t>eat&gt;gape1</t>
  </si>
  <si>
    <t>eat&gt;gape2</t>
  </si>
  <si>
    <t>xGape2</t>
  </si>
  <si>
    <t>camera error first night</t>
  </si>
  <si>
    <t>JEC</t>
  </si>
  <si>
    <t>CJT</t>
  </si>
  <si>
    <t>One day missing</t>
  </si>
  <si>
    <t>Camera set to take pics every 5 seconds</t>
  </si>
  <si>
    <t>Photos end 5/10 at 8:54 AM</t>
  </si>
  <si>
    <t>0044</t>
  </si>
  <si>
    <t>0043</t>
  </si>
  <si>
    <t>0047</t>
  </si>
  <si>
    <t>0046</t>
  </si>
  <si>
    <t>0045</t>
  </si>
  <si>
    <t>0037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</si>
  <si>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</si>
  <si>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</si>
  <si>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</si>
  <si>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</si>
  <si>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</si>
  <si>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</si>
  <si>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</si>
  <si>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</si>
  <si>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</si>
  <si>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Loc</t>
  </si>
  <si>
    <t>GU</t>
  </si>
  <si>
    <t>Head</t>
  </si>
  <si>
    <t>IM%</t>
  </si>
  <si>
    <t>OH</t>
  </si>
  <si>
    <t>Bi3</t>
  </si>
  <si>
    <t>BCJ</t>
  </si>
  <si>
    <t>Duration (min)</t>
  </si>
  <si>
    <t>tingestend</t>
  </si>
  <si>
    <t>Bi14</t>
  </si>
  <si>
    <t>Bi15</t>
  </si>
  <si>
    <t>Bi20</t>
  </si>
  <si>
    <t>Bi23</t>
  </si>
  <si>
    <t>Bi26</t>
  </si>
  <si>
    <t>Bi30</t>
  </si>
  <si>
    <t>Bi31</t>
  </si>
  <si>
    <t>Bi35</t>
  </si>
  <si>
    <t>Bi27</t>
  </si>
  <si>
    <t>RPA(%)</t>
  </si>
  <si>
    <t>predicted</t>
  </si>
  <si>
    <t>observed</t>
  </si>
  <si>
    <t>skL</t>
  </si>
  <si>
    <t>Gdiam(cm)</t>
  </si>
  <si>
    <t>Mass(g)</t>
  </si>
  <si>
    <t>RPM(%)</t>
  </si>
  <si>
    <t>Girth(mm)</t>
  </si>
  <si>
    <t>Length(mm)</t>
  </si>
  <si>
    <t>&gt;0 use</t>
  </si>
  <si>
    <t>version i</t>
  </si>
  <si>
    <t>row</t>
  </si>
  <si>
    <t>estimate</t>
  </si>
  <si>
    <t>obs</t>
  </si>
  <si>
    <t>E</t>
  </si>
  <si>
    <t>O</t>
  </si>
  <si>
    <t>N = any</t>
  </si>
  <si>
    <t>N = 3</t>
  </si>
  <si>
    <t>N=2</t>
  </si>
  <si>
    <t>all trials</t>
  </si>
  <si>
    <t>maxscore</t>
  </si>
  <si>
    <t>any</t>
  </si>
  <si>
    <t>attempt</t>
  </si>
  <si>
    <t>locale</t>
  </si>
  <si>
    <t>code</t>
  </si>
  <si>
    <t>eat</t>
  </si>
  <si>
    <t>no eat</t>
  </si>
  <si>
    <t>attempts</t>
  </si>
  <si>
    <t>&gt;6</t>
  </si>
  <si>
    <t>max</t>
  </si>
  <si>
    <t>gape use</t>
  </si>
  <si>
    <t>Mass</t>
  </si>
  <si>
    <t>(cm)</t>
  </si>
  <si>
    <t>Skull L</t>
  </si>
  <si>
    <t>Head L</t>
  </si>
  <si>
    <t>(g)</t>
  </si>
  <si>
    <t>observed gape</t>
  </si>
  <si>
    <t>diam</t>
  </si>
  <si>
    <t>area</t>
  </si>
  <si>
    <r>
      <t>(cm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</si>
  <si>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log area</t>
  </si>
  <si>
    <t>log mass</t>
  </si>
  <si>
    <t>chicken</t>
  </si>
  <si>
    <t>quail</t>
  </si>
  <si>
    <t>drongo</t>
  </si>
  <si>
    <t>passerine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</si>
</sst>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\ h:mm;@"/>
    <numFmt numFmtId="166" formatCode="0.0"/>
    <numFmt numFmtId="167" formatCode="0.000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66" fontId="0" fillId="5" borderId="0" xfId="0" applyNumberFormat="1" applyFill="1" applyBorder="1" applyAlignment="1">
      <alignment horizontal="center"/>
    </xf>
    <xf numFmtId="1" fontId="0" fillId="5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/>
    <xf numFmtId="2" fontId="0" fillId="0" borderId="0" xfId="0" applyNumberFormat="1" applyFill="1" applyBorder="1"/>
    <xf numFmtId="166" fontId="0" fillId="0" borderId="0" xfId="0" applyNumberFormat="1" applyFill="1" applyBorder="1"/>
    <xf numFmtId="49" fontId="0" fillId="0" borderId="0" xfId="0" applyNumberFormat="1" applyFill="1" applyBorder="1" applyAlignment="1">
      <alignment horizontal="right"/>
    </xf>
    <xf numFmtId="1" fontId="0" fillId="3" borderId="0" xfId="0" applyNumberFormat="1" applyFill="1" applyBorder="1" applyAlignment="1">
      <alignment horizontal="center"/>
    </xf>
    <xf numFmtId="166" fontId="0" fillId="8" borderId="0" xfId="0" applyNumberForma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" fontId="0" fillId="3" borderId="0" xfId="0" applyNumberFormat="1" applyFill="1" applyBorder="1"/>
    <xf numFmtId="0" fontId="0" fillId="0" borderId="0" xfId="0" applyBorder="1"/>
    <xf numFmtId="0" fontId="0" fillId="5" borderId="0" xfId="0" applyFill="1" applyBorder="1"/>
    <xf numFmtId="164" fontId="0" fillId="5" borderId="0" xfId="0" applyNumberFormat="1" applyFill="1" applyBorder="1"/>
    <xf numFmtId="0" fontId="0" fillId="5" borderId="0" xfId="0" applyFill="1" applyBorder="1" applyAlignment="1">
      <alignment horizontal="right"/>
    </xf>
    <xf numFmtId="1" fontId="0" fillId="2" borderId="0" xfId="0" applyNumberFormat="1" applyFill="1" applyBorder="1"/>
    <xf numFmtId="166" fontId="0" fillId="5" borderId="0" xfId="0" applyNumberFormat="1" applyFill="1" applyBorder="1"/>
    <xf numFmtId="2" fontId="0" fillId="5" borderId="0" xfId="0" applyNumberFormat="1" applyFill="1" applyBorder="1"/>
    <xf numFmtId="1" fontId="0" fillId="0" borderId="0" xfId="0" applyNumberFormat="1" applyBorder="1"/>
    <xf numFmtId="0" fontId="0" fillId="2" borderId="0" xfId="0" applyFill="1" applyBorder="1" applyAlignment="1">
      <alignment horizontal="right"/>
    </xf>
    <xf numFmtId="164" fontId="0" fillId="3" borderId="0" xfId="0" applyNumberFormat="1" applyFill="1" applyBorder="1"/>
    <xf numFmtId="0" fontId="0" fillId="4" borderId="0" xfId="0" applyFill="1" applyBorder="1"/>
    <xf numFmtId="164" fontId="0" fillId="4" borderId="0" xfId="0" applyNumberFormat="1" applyFill="1" applyBorder="1"/>
    <xf numFmtId="0" fontId="0" fillId="4" borderId="0" xfId="0" applyFill="1" applyBorder="1" applyAlignment="1">
      <alignment horizontal="right"/>
    </xf>
    <xf numFmtId="166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/>
    <xf numFmtId="2" fontId="0" fillId="4" borderId="0" xfId="0" applyNumberFormat="1" applyFill="1" applyBorder="1"/>
    <xf numFmtId="1" fontId="0" fillId="8" borderId="0" xfId="0" applyNumberFormat="1" applyFill="1" applyBorder="1" applyAlignment="1">
      <alignment horizontal="center"/>
    </xf>
    <xf numFmtId="0" fontId="0" fillId="8" borderId="0" xfId="0" applyFill="1" applyBorder="1"/>
    <xf numFmtId="1" fontId="0" fillId="4" borderId="0" xfId="0" applyNumberFormat="1" applyFill="1" applyBorder="1" applyAlignment="1">
      <alignment horizontal="center"/>
    </xf>
    <xf numFmtId="0" fontId="0" fillId="6" borderId="0" xfId="0" applyFill="1" applyBorder="1"/>
    <xf numFmtId="15" fontId="0" fillId="5" borderId="0" xfId="0" applyNumberFormat="1" applyFill="1" applyBorder="1"/>
    <xf numFmtId="166" fontId="0" fillId="0" borderId="0" xfId="0" applyNumberFormat="1" applyFill="1" applyBorder="1" applyAlignment="1">
      <alignment horizontal="right"/>
    </xf>
    <xf numFmtId="166" fontId="0" fillId="4" borderId="0" xfId="0" applyNumberFormat="1" applyFill="1" applyBorder="1" applyAlignment="1">
      <alignment horizontal="right"/>
    </xf>
    <xf numFmtId="166" fontId="0" fillId="3" borderId="0" xfId="0" applyNumberFormat="1" applyFill="1" applyBorder="1" applyAlignment="1">
      <alignment horizontal="right"/>
    </xf>
    <xf numFmtId="0" fontId="0" fillId="7" borderId="0" xfId="0" applyFill="1" applyBorder="1"/>
    <xf numFmtId="166" fontId="0" fillId="2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2" fillId="0" borderId="0" xfId="0" applyFont="1"/>
    <xf numFmtId="167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ckj/Downloads/QA-3374%20Trial%20Results%20Data_20220404_v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s"/>
      <sheetName val="Attempts"/>
      <sheetName val="Instructions"/>
      <sheetName val="baitcheck"/>
      <sheetName val="gape_95%CL"/>
      <sheetName val="xgape_by_SVL"/>
      <sheetName val="histogram summa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A6">
            <v>350</v>
          </cell>
          <cell r="B6">
            <v>10.070127873321294</v>
          </cell>
        </row>
        <row r="7">
          <cell r="A7">
            <v>360</v>
          </cell>
          <cell r="B7">
            <v>10.330630967671512</v>
          </cell>
        </row>
        <row r="8">
          <cell r="A8">
            <v>370</v>
          </cell>
          <cell r="B8">
            <v>10.590627386880181</v>
          </cell>
        </row>
        <row r="9">
          <cell r="A9">
            <v>380</v>
          </cell>
          <cell r="B9">
            <v>10.850147587915258</v>
          </cell>
        </row>
        <row r="10">
          <cell r="A10">
            <v>390</v>
          </cell>
          <cell r="B10">
            <v>11.109221182155331</v>
          </cell>
        </row>
        <row r="11">
          <cell r="A11">
            <v>400</v>
          </cell>
          <cell r="B11">
            <v>11.367877044754422</v>
          </cell>
        </row>
        <row r="12">
          <cell r="A12">
            <v>410</v>
          </cell>
          <cell r="B12">
            <v>11.626143414108876</v>
          </cell>
        </row>
        <row r="13">
          <cell r="A13">
            <v>420</v>
          </cell>
          <cell r="B13">
            <v>11.884047982566322</v>
          </cell>
        </row>
        <row r="14">
          <cell r="A14">
            <v>430</v>
          </cell>
          <cell r="B14">
            <v>12.141617979324364</v>
          </cell>
        </row>
        <row r="15">
          <cell r="A15">
            <v>440</v>
          </cell>
          <cell r="B15">
            <v>12.398880246303003</v>
          </cell>
        </row>
        <row r="16">
          <cell r="A16">
            <v>450</v>
          </cell>
          <cell r="B16">
            <v>12.65586130763351</v>
          </cell>
        </row>
        <row r="17">
          <cell r="A17">
            <v>460</v>
          </cell>
          <cell r="B17">
            <v>12.912587433284337</v>
          </cell>
        </row>
        <row r="18">
          <cell r="A18">
            <v>470</v>
          </cell>
          <cell r="B18">
            <v>13.169084697237389</v>
          </cell>
        </row>
        <row r="19">
          <cell r="A19">
            <v>480</v>
          </cell>
          <cell r="B19">
            <v>13.425379030533421</v>
          </cell>
        </row>
        <row r="20">
          <cell r="A20">
            <v>490</v>
          </cell>
          <cell r="B20">
            <v>13.681496269421281</v>
          </cell>
        </row>
        <row r="21">
          <cell r="A21">
            <v>500</v>
          </cell>
          <cell r="B21">
            <v>13.937462198770518</v>
          </cell>
        </row>
        <row r="22">
          <cell r="A22">
            <v>510</v>
          </cell>
          <cell r="B22">
            <v>14.193302590839565</v>
          </cell>
        </row>
        <row r="23">
          <cell r="A23">
            <v>520</v>
          </cell>
          <cell r="B23">
            <v>14.44904323943112</v>
          </cell>
        </row>
        <row r="24">
          <cell r="A24">
            <v>530</v>
          </cell>
          <cell r="B24">
            <v>14.704709989412478</v>
          </cell>
        </row>
        <row r="25">
          <cell r="A25">
            <v>540</v>
          </cell>
          <cell r="B25">
            <v>14.960328761530729</v>
          </cell>
        </row>
        <row r="26">
          <cell r="A26">
            <v>550</v>
          </cell>
          <cell r="B26">
            <v>15.215925572411226</v>
          </cell>
        </row>
        <row r="27">
          <cell r="A27">
            <v>560</v>
          </cell>
          <cell r="B27">
            <v>15.471526549593111</v>
          </cell>
        </row>
        <row r="28">
          <cell r="A28">
            <v>570</v>
          </cell>
          <cell r="B28">
            <v>15.727157941427174</v>
          </cell>
        </row>
        <row r="29">
          <cell r="A29">
            <v>580</v>
          </cell>
          <cell r="B29">
            <v>15.982846121641902</v>
          </cell>
        </row>
        <row r="30">
          <cell r="A30">
            <v>590</v>
          </cell>
          <cell r="B30">
            <v>16.23861758837117</v>
          </cell>
        </row>
        <row r="31">
          <cell r="A31">
            <v>600</v>
          </cell>
          <cell r="B31">
            <v>16.494498957434875</v>
          </cell>
        </row>
        <row r="32">
          <cell r="A32">
            <v>610</v>
          </cell>
          <cell r="B32">
            <v>16.750516949671706</v>
          </cell>
        </row>
        <row r="33">
          <cell r="A33">
            <v>620</v>
          </cell>
          <cell r="B33">
            <v>17.006698372142164</v>
          </cell>
        </row>
        <row r="34">
          <cell r="A34">
            <v>630</v>
          </cell>
          <cell r="B34">
            <v>17.263070093051439</v>
          </cell>
        </row>
        <row r="35">
          <cell r="A35">
            <v>640</v>
          </cell>
          <cell r="B35">
            <v>17.519659010285238</v>
          </cell>
        </row>
        <row r="36">
          <cell r="A36">
            <v>650</v>
          </cell>
          <cell r="B36">
            <v>17.776492013509529</v>
          </cell>
        </row>
        <row r="37">
          <cell r="A37">
            <v>660</v>
          </cell>
          <cell r="B37">
            <v>18.033595939855417</v>
          </cell>
        </row>
        <row r="38">
          <cell r="A38">
            <v>670</v>
          </cell>
          <cell r="B38">
            <v>18.290997523294692</v>
          </cell>
        </row>
        <row r="39">
          <cell r="A39">
            <v>680</v>
          </cell>
          <cell r="B39">
            <v>18.548723337907717</v>
          </cell>
        </row>
        <row r="40">
          <cell r="A40">
            <v>690</v>
          </cell>
          <cell r="B40">
            <v>18.806799735352662</v>
          </cell>
        </row>
        <row r="41">
          <cell r="A41">
            <v>700</v>
          </cell>
          <cell r="B41">
            <v>19.065252776962019</v>
          </cell>
        </row>
        <row r="42">
          <cell r="A42">
            <v>710</v>
          </cell>
          <cell r="B42">
            <v>19.324108161014234</v>
          </cell>
        </row>
        <row r="43">
          <cell r="A43">
            <v>720</v>
          </cell>
          <cell r="B43">
            <v>19.583391145855479</v>
          </cell>
        </row>
        <row r="44">
          <cell r="A44">
            <v>730</v>
          </cell>
          <cell r="B44">
            <v>19.843126469669588</v>
          </cell>
        </row>
        <row r="45">
          <cell r="A45">
            <v>740</v>
          </cell>
          <cell r="B45">
            <v>20.10333826781536</v>
          </cell>
        </row>
        <row r="46">
          <cell r="A46">
            <v>750</v>
          </cell>
          <cell r="B46">
            <v>20.364049988757674</v>
          </cell>
        </row>
        <row r="47">
          <cell r="A47">
            <v>760</v>
          </cell>
          <cell r="B47">
            <v>20.625284309713841</v>
          </cell>
        </row>
        <row r="48">
          <cell r="A48">
            <v>770</v>
          </cell>
          <cell r="B48">
            <v>20.887063053208664</v>
          </cell>
        </row>
        <row r="49">
          <cell r="A49">
            <v>780</v>
          </cell>
          <cell r="B49">
            <v>21.149407105780746</v>
          </cell>
        </row>
        <row r="50">
          <cell r="A50">
            <v>790</v>
          </cell>
          <cell r="B50">
            <v>21.412336340101902</v>
          </cell>
        </row>
        <row r="51">
          <cell r="A51">
            <v>800</v>
          </cell>
          <cell r="B51">
            <v>21.675869541759369</v>
          </cell>
        </row>
        <row r="52">
          <cell r="A52">
            <v>810</v>
          </cell>
          <cell r="B52">
            <v>21.940024341904738</v>
          </cell>
        </row>
        <row r="53">
          <cell r="A53">
            <v>820</v>
          </cell>
          <cell r="B53">
            <v>22.204817156894507</v>
          </cell>
        </row>
        <row r="54">
          <cell r="A54">
            <v>830</v>
          </cell>
          <cell r="B54">
            <v>22.470263135934445</v>
          </cell>
        </row>
        <row r="55">
          <cell r="A55">
            <v>840</v>
          </cell>
          <cell r="B55">
            <v>22.736376117598603</v>
          </cell>
        </row>
        <row r="56">
          <cell r="A56">
            <v>850</v>
          </cell>
          <cell r="B56">
            <v>23.003168595925608</v>
          </cell>
        </row>
        <row r="57">
          <cell r="A57">
            <v>860</v>
          </cell>
          <cell r="B57">
            <v>23.270651696606674</v>
          </cell>
        </row>
        <row r="58">
          <cell r="A58">
            <v>870</v>
          </cell>
          <cell r="B58">
            <v>23.538835163578202</v>
          </cell>
        </row>
        <row r="59">
          <cell r="A59">
            <v>880</v>
          </cell>
          <cell r="B59">
            <v>23.807727356122683</v>
          </cell>
        </row>
        <row r="60">
          <cell r="A60">
            <v>890</v>
          </cell>
          <cell r="B60">
            <v>24.077335256373264</v>
          </cell>
        </row>
        <row r="61">
          <cell r="A61">
            <v>900</v>
          </cell>
          <cell r="B61">
            <v>24.347664486917282</v>
          </cell>
        </row>
        <row r="62">
          <cell r="A62">
            <v>910</v>
          </cell>
          <cell r="B62">
            <v>24.618719338007327</v>
          </cell>
        </row>
        <row r="63">
          <cell r="A63">
            <v>920</v>
          </cell>
          <cell r="B63">
            <v>24.890502803723361</v>
          </cell>
        </row>
        <row r="64">
          <cell r="A64">
            <v>930</v>
          </cell>
          <cell r="B64">
            <v>25.163016626287561</v>
          </cell>
        </row>
        <row r="65">
          <cell r="A65">
            <v>940</v>
          </cell>
          <cell r="B65">
            <v>25.436261347621642</v>
          </cell>
        </row>
        <row r="66">
          <cell r="A66">
            <v>950</v>
          </cell>
          <cell r="B66">
            <v>25.710236367152767</v>
          </cell>
        </row>
        <row r="67">
          <cell r="A67">
            <v>960</v>
          </cell>
          <cell r="B67">
            <v>25.984940004823386</v>
          </cell>
        </row>
        <row r="68">
          <cell r="A68">
            <v>970</v>
          </cell>
          <cell r="B68">
            <v>26.260369568236683</v>
          </cell>
        </row>
        <row r="69">
          <cell r="A69">
            <v>980</v>
          </cell>
          <cell r="B69">
            <v>26.536521422876248</v>
          </cell>
        </row>
        <row r="70">
          <cell r="A70">
            <v>990</v>
          </cell>
          <cell r="B70">
            <v>26.813391064368325</v>
          </cell>
        </row>
        <row r="71">
          <cell r="A71">
            <v>1000</v>
          </cell>
          <cell r="B71">
            <v>27.090973191808331</v>
          </cell>
        </row>
        <row r="72">
          <cell r="A72">
            <v>1010</v>
          </cell>
          <cell r="B72">
            <v>27.369261781241669</v>
          </cell>
        </row>
        <row r="73">
          <cell r="A73">
            <v>1020</v>
          </cell>
          <cell r="B73">
            <v>27.648250158473854</v>
          </cell>
        </row>
        <row r="74">
          <cell r="A74">
            <v>1030</v>
          </cell>
          <cell r="B74">
            <v>27.92793107047612</v>
          </cell>
        </row>
        <row r="75">
          <cell r="A75">
            <v>1040</v>
          </cell>
          <cell r="B75">
            <v>28.208296754751828</v>
          </cell>
        </row>
        <row r="76">
          <cell r="A76">
            <v>1050</v>
          </cell>
          <cell r="B76">
            <v>28.489339006127995</v>
          </cell>
        </row>
        <row r="77">
          <cell r="A77">
            <v>1060</v>
          </cell>
          <cell r="B77">
            <v>28.771049240536556</v>
          </cell>
        </row>
        <row r="78">
          <cell r="A78">
            <v>1070</v>
          </cell>
          <cell r="B78">
            <v>29.053418555443887</v>
          </cell>
        </row>
        <row r="79">
          <cell r="A79">
            <v>1080</v>
          </cell>
          <cell r="B79">
            <v>29.336437786677575</v>
          </cell>
        </row>
        <row r="80">
          <cell r="A80">
            <v>1090</v>
          </cell>
          <cell r="B80">
            <v>29.620097561481536</v>
          </cell>
        </row>
        <row r="81">
          <cell r="A81">
            <v>1100</v>
          </cell>
          <cell r="B81">
            <v>29.904388347704689</v>
          </cell>
        </row>
        <row r="82">
          <cell r="A82">
            <v>1110</v>
          </cell>
          <cell r="B82">
            <v>30.189300499094283</v>
          </cell>
        </row>
        <row r="83">
          <cell r="A83">
            <v>1120</v>
          </cell>
          <cell r="B83">
            <v>30.474824296720676</v>
          </cell>
        </row>
        <row r="84">
          <cell r="A84">
            <v>1130</v>
          </cell>
          <cell r="B84">
            <v>30.760949986609042</v>
          </cell>
        </row>
        <row r="85">
          <cell r="A85">
            <v>1140</v>
          </cell>
          <cell r="B85">
            <v>31.047667813691543</v>
          </cell>
        </row>
        <row r="86">
          <cell r="A86">
            <v>1150</v>
          </cell>
          <cell r="B86">
            <v>31.334968052225022</v>
          </cell>
        </row>
        <row r="87">
          <cell r="A87">
            <v>1160</v>
          </cell>
          <cell r="B87">
            <v>31.62284103284394</v>
          </cell>
        </row>
        <row r="88">
          <cell r="A88">
            <v>1170</v>
          </cell>
          <cell r="B88">
            <v>31.911277166433859</v>
          </cell>
        </row>
        <row r="89">
          <cell r="A89">
            <v>1180</v>
          </cell>
          <cell r="B89">
            <v>32.200266965024369</v>
          </cell>
        </row>
        <row r="90">
          <cell r="A90">
            <v>1190</v>
          </cell>
          <cell r="B90">
            <v>32.489801059904508</v>
          </cell>
        </row>
        <row r="91">
          <cell r="A91">
            <v>1200</v>
          </cell>
          <cell r="B91">
            <v>32.779870217169076</v>
          </cell>
        </row>
        <row r="92">
          <cell r="A92">
            <v>1210</v>
          </cell>
          <cell r="B92">
            <v>33.070465350899148</v>
          </cell>
        </row>
        <row r="93">
          <cell r="A93">
            <v>1220</v>
          </cell>
          <cell r="B93">
            <v>33.361577534180185</v>
          </cell>
        </row>
        <row r="94">
          <cell r="A94">
            <v>1230</v>
          </cell>
          <cell r="B94">
            <v>33.653198008151421</v>
          </cell>
        </row>
        <row r="95">
          <cell r="A95">
            <v>1240</v>
          </cell>
          <cell r="B95">
            <v>33.945318189273777</v>
          </cell>
        </row>
        <row r="96">
          <cell r="A96">
            <v>1250</v>
          </cell>
          <cell r="B96">
            <v>34.237929674994412</v>
          </cell>
        </row>
        <row r="97">
          <cell r="A97">
            <v>1260</v>
          </cell>
          <cell r="B97">
            <v>34.531024247974457</v>
          </cell>
        </row>
        <row r="98">
          <cell r="A98">
            <v>1270</v>
          </cell>
          <cell r="B98">
            <v>34.824593879037437</v>
          </cell>
        </row>
        <row r="99">
          <cell r="A99">
            <v>1280</v>
          </cell>
          <cell r="B99">
            <v>35.11863072898371</v>
          </cell>
        </row>
        <row r="100">
          <cell r="A100">
            <v>1290</v>
          </cell>
          <cell r="B100">
            <v>35.413127149405724</v>
          </cell>
        </row>
        <row r="101">
          <cell r="A101">
            <v>1300</v>
          </cell>
          <cell r="B101">
            <v>35.708075682628035</v>
          </cell>
        </row>
        <row r="102">
          <cell r="A102">
            <v>1310</v>
          </cell>
          <cell r="B102">
            <v>36.003469060885237</v>
          </cell>
        </row>
        <row r="103">
          <cell r="A103">
            <v>1320</v>
          </cell>
          <cell r="B103">
            <v>36.299300204841877</v>
          </cell>
        </row>
        <row r="104">
          <cell r="A104">
            <v>1330</v>
          </cell>
          <cell r="B104">
            <v>36.595562221546828</v>
          </cell>
        </row>
        <row r="105">
          <cell r="A105">
            <v>1340</v>
          </cell>
          <cell r="B105">
            <v>36.892248401907707</v>
          </cell>
        </row>
        <row r="106">
          <cell r="A106">
            <v>1350</v>
          </cell>
          <cell r="B106">
            <v>37.189352217760728</v>
          </cell>
        </row>
        <row r="107">
          <cell r="A107">
            <v>1360</v>
          </cell>
          <cell r="B107">
            <v>37.486867318604659</v>
          </cell>
        </row>
        <row r="108">
          <cell r="A108">
            <v>1370</v>
          </cell>
          <cell r="B108">
            <v>37.784787528059105</v>
          </cell>
        </row>
        <row r="109">
          <cell r="A109">
            <v>1380</v>
          </cell>
          <cell r="B109">
            <v>38.083106840101493</v>
          </cell>
        </row>
        <row r="110">
          <cell r="A110">
            <v>1390</v>
          </cell>
          <cell r="B110">
            <v>38.381819415130749</v>
          </cell>
        </row>
        <row r="111">
          <cell r="A111">
            <v>1400</v>
          </cell>
          <cell r="B111">
            <v>38.680919575899168</v>
          </cell>
        </row>
        <row r="112">
          <cell r="A112">
            <v>1410</v>
          </cell>
          <cell r="B112">
            <v>38.980401803350119</v>
          </cell>
        </row>
        <row r="113">
          <cell r="A113">
            <v>1420</v>
          </cell>
          <cell r="B113">
            <v>39.28026073239397</v>
          </cell>
        </row>
        <row r="114">
          <cell r="A114">
            <v>1430</v>
          </cell>
          <cell r="B114">
            <v>39.580491147649596</v>
          </cell>
        </row>
        <row r="115">
          <cell r="A115">
            <v>1440</v>
          </cell>
          <cell r="B115">
            <v>39.88108797917689</v>
          </cell>
        </row>
        <row r="116">
          <cell r="A116">
            <v>1450</v>
          </cell>
          <cell r="B116">
            <v>40.182046298220513</v>
          </cell>
        </row>
        <row r="117">
          <cell r="A117">
            <v>1460</v>
          </cell>
          <cell r="B117">
            <v>40.483361312983028</v>
          </cell>
        </row>
        <row r="118">
          <cell r="A118">
            <v>1470</v>
          </cell>
          <cell r="B118">
            <v>40.785028364442574</v>
          </cell>
        </row>
        <row r="119">
          <cell r="A119">
            <v>1480</v>
          </cell>
          <cell r="B119">
            <v>41.087042922228427</v>
          </cell>
        </row>
        <row r="120">
          <cell r="A120">
            <v>1490</v>
          </cell>
          <cell r="B120">
            <v>41.389400580563851</v>
          </cell>
        </row>
        <row r="121">
          <cell r="A121">
            <v>1500</v>
          </cell>
          <cell r="B121">
            <v>41.692097054286791</v>
          </cell>
        </row>
        <row r="122">
          <cell r="A122">
            <v>1510</v>
          </cell>
          <cell r="B122">
            <v>41.995128174953891</v>
          </cell>
        </row>
        <row r="123">
          <cell r="A123">
            <v>1520</v>
          </cell>
          <cell r="B123">
            <v>42.29848988703467</v>
          </cell>
        </row>
        <row r="124">
          <cell r="A124">
            <v>1530</v>
          </cell>
          <cell r="B124">
            <v>42.602178244199706</v>
          </cell>
        </row>
        <row r="125">
          <cell r="A125">
            <v>1540</v>
          </cell>
          <cell r="B125">
            <v>42.906189405706144</v>
          </cell>
        </row>
        <row r="126">
          <cell r="A126">
            <v>1550</v>
          </cell>
          <cell r="B126">
            <v>43.210519632883255</v>
          </cell>
        </row>
        <row r="127">
          <cell r="A127">
            <v>1560</v>
          </cell>
          <cell r="B127">
            <v>43.515165285718851</v>
          </cell>
        </row>
        <row r="128">
          <cell r="A128">
            <v>1570</v>
          </cell>
          <cell r="B128">
            <v>43.820122819548075</v>
          </cell>
        </row>
        <row r="129">
          <cell r="A129">
            <v>1580</v>
          </cell>
          <cell r="B129">
            <v>44.125388781844009</v>
          </cell>
        </row>
        <row r="130">
          <cell r="A130">
            <v>1590</v>
          </cell>
          <cell r="B130">
            <v>44.430959809110327</v>
          </cell>
        </row>
        <row r="131">
          <cell r="A131">
            <v>1600</v>
          </cell>
          <cell r="B131">
            <v>44.736832623874648</v>
          </cell>
        </row>
        <row r="132">
          <cell r="A132">
            <v>1610</v>
          </cell>
          <cell r="B132">
            <v>45.043004031781734</v>
          </cell>
        </row>
        <row r="133">
          <cell r="A133">
            <v>1620</v>
          </cell>
          <cell r="B133">
            <v>45.349470918784824</v>
          </cell>
        </row>
        <row r="134">
          <cell r="A134">
            <v>1630</v>
          </cell>
          <cell r="B134">
            <v>45.656230248433467</v>
          </cell>
        </row>
        <row r="135">
          <cell r="A135">
            <v>1640</v>
          </cell>
          <cell r="B135">
            <v>45.96327905925569</v>
          </cell>
        </row>
        <row r="136">
          <cell r="A136">
            <v>1650</v>
          </cell>
          <cell r="B136">
            <v>46.270614462232359</v>
          </cell>
        </row>
        <row r="137">
          <cell r="A137">
            <v>1660</v>
          </cell>
          <cell r="B137">
            <v>46.578233638361837</v>
          </cell>
        </row>
        <row r="138">
          <cell r="A138">
            <v>1670</v>
          </cell>
          <cell r="B138">
            <v>46.886133836311799</v>
          </cell>
        </row>
        <row r="139">
          <cell r="A139">
            <v>1680</v>
          </cell>
          <cell r="B139">
            <v>47.194312370156297</v>
          </cell>
        </row>
        <row r="140">
          <cell r="A140">
            <v>1690</v>
          </cell>
          <cell r="B140">
            <v>47.502766617195711</v>
          </cell>
        </row>
        <row r="141">
          <cell r="A141">
            <v>1700</v>
          </cell>
          <cell r="B141">
            <v>47.811494015856404</v>
          </cell>
        </row>
        <row r="142">
          <cell r="A142">
            <v>1710</v>
          </cell>
          <cell r="B142">
            <v>48.120492063667825</v>
          </cell>
        </row>
        <row r="143">
          <cell r="A143">
            <v>1720</v>
          </cell>
          <cell r="B143">
            <v>48.429758315315262</v>
          </cell>
        </row>
        <row r="144">
          <cell r="A144">
            <v>1730</v>
          </cell>
          <cell r="B144">
            <v>48.739290380764125</v>
          </cell>
        </row>
        <row r="145">
          <cell r="A145">
            <v>1740</v>
          </cell>
          <cell r="B145">
            <v>49.049085923454484</v>
          </cell>
        </row>
        <row r="146">
          <cell r="A146">
            <v>1750</v>
          </cell>
          <cell r="B146">
            <v>49.359142658563535</v>
          </cell>
        </row>
        <row r="147">
          <cell r="A147">
            <v>1760</v>
          </cell>
          <cell r="B147">
            <v>49.669458351332558</v>
          </cell>
        </row>
        <row r="148">
          <cell r="A148">
            <v>1770</v>
          </cell>
          <cell r="B148">
            <v>49.980030815456693</v>
          </cell>
        </row>
        <row r="149">
          <cell r="A149">
            <v>1780</v>
          </cell>
          <cell r="B149">
            <v>50.290857911535099</v>
          </cell>
        </row>
        <row r="150">
          <cell r="A150">
            <v>1790</v>
          </cell>
          <cell r="B150">
            <v>50.601937545579425</v>
          </cell>
        </row>
        <row r="151">
          <cell r="A151">
            <v>1800</v>
          </cell>
          <cell r="B151">
            <v>50.913267667577685</v>
          </cell>
        </row>
        <row r="152">
          <cell r="A152">
            <v>1810</v>
          </cell>
          <cell r="B152">
            <v>51.224846270112494</v>
          </cell>
        </row>
        <row r="153">
          <cell r="A153">
            <v>1820</v>
          </cell>
          <cell r="B153">
            <v>51.53667138703031</v>
          </cell>
        </row>
        <row r="154">
          <cell r="A154">
            <v>1830</v>
          </cell>
          <cell r="B154">
            <v>51.848741092161312</v>
          </cell>
        </row>
        <row r="155">
          <cell r="A155">
            <v>1840</v>
          </cell>
          <cell r="B155">
            <v>52.161053498085856</v>
          </cell>
        </row>
        <row r="156">
          <cell r="A156">
            <v>1850</v>
          </cell>
          <cell r="B156">
            <v>52.473606754947909</v>
          </cell>
        </row>
        <row r="157">
          <cell r="A157">
            <v>1860</v>
          </cell>
          <cell r="B157">
            <v>52.786399049311726</v>
          </cell>
        </row>
        <row r="158">
          <cell r="A158">
            <v>1870</v>
          </cell>
          <cell r="B158">
            <v>53.099428603061227</v>
          </cell>
        </row>
        <row r="159">
          <cell r="A159">
            <v>1880</v>
          </cell>
          <cell r="B159">
            <v>53.412693672340183</v>
          </cell>
        </row>
        <row r="160">
          <cell r="A160">
            <v>1890</v>
          </cell>
          <cell r="B160">
            <v>53.726192546530825</v>
          </cell>
        </row>
        <row r="161">
          <cell r="A161">
            <v>1900</v>
          </cell>
          <cell r="B161">
            <v>54.03992354727059</v>
          </cell>
        </row>
        <row r="162">
          <cell r="A162">
            <v>1910</v>
          </cell>
          <cell r="B162">
            <v>54.353885027504433</v>
          </cell>
        </row>
        <row r="163">
          <cell r="A163">
            <v>1920</v>
          </cell>
          <cell r="B163">
            <v>54.668075370571394</v>
          </cell>
        </row>
        <row r="164">
          <cell r="A164">
            <v>1930</v>
          </cell>
          <cell r="B164">
            <v>54.98249298932528</v>
          </cell>
        </row>
        <row r="165">
          <cell r="A165">
            <v>1940</v>
          </cell>
          <cell r="B165">
            <v>55.297136325285891</v>
          </cell>
        </row>
        <row r="166">
          <cell r="A166">
            <v>1950</v>
          </cell>
          <cell r="B166">
            <v>55.612003847821853</v>
          </cell>
        </row>
        <row r="167">
          <cell r="A167">
            <v>1960</v>
          </cell>
          <cell r="B167">
            <v>55.927094053361969</v>
          </cell>
        </row>
        <row r="168">
          <cell r="A168">
            <v>1970</v>
          </cell>
          <cell r="B168">
            <v>56.242405464635382</v>
          </cell>
        </row>
        <row r="169">
          <cell r="A169">
            <v>1980</v>
          </cell>
          <cell r="B169">
            <v>56.557936629937856</v>
          </cell>
        </row>
        <row r="170">
          <cell r="A170">
            <v>1990</v>
          </cell>
          <cell r="B170">
            <v>56.873686122425298</v>
          </cell>
        </row>
        <row r="171">
          <cell r="A171">
            <v>2000</v>
          </cell>
          <cell r="B171">
            <v>57.189652539430568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opLeftCell="A208" workbookViewId="0">
      <selection activeCell="R231" sqref="R231"/>
    </sheetView>
  </sheetViews>
  <sheetFormatPr defaultColWidth="8.85546875" defaultRowHeight="15" x14ac:dyDescent="0.25"/>
  <cols>
    <col min="1" max="1" width="8.85546875" style="8"/>
    <col min="2" max="2" width="3.85546875" style="8" customWidth="1"/>
    <col min="3" max="3" width="16.42578125" style="8" customWidth="1"/>
    <col min="4" max="4" width="6.85546875" style="10" customWidth="1"/>
    <col min="5" max="5" width="6.42578125" style="8" customWidth="1"/>
    <col min="6" max="6" width="5.5703125" style="8" customWidth="1"/>
    <col min="7" max="8" width="9" style="11" customWidth="1"/>
    <col min="9" max="11" width="8.28515625" style="5" customWidth="1"/>
    <col min="12" max="12" width="8.28515625" style="45" customWidth="1"/>
    <col min="13" max="13" width="4.42578125" style="8" customWidth="1"/>
    <col min="14" max="14" width="5.42578125" style="8" customWidth="1"/>
    <col min="15" max="15" width="8.85546875" style="8" customWidth="1"/>
    <col min="16" max="16384" width="8.85546875" style="8"/>
  </cols>
  <sheetData>
    <row r="1" spans="1:15" x14ac:dyDescent="0.25">
      <c r="A1" s="8" t="s">
        <v>118</v>
      </c>
      <c r="F1" s="8">
        <v>10</v>
      </c>
      <c r="G1" s="50" t="s">
        <v>124</v>
      </c>
      <c r="H1" s="51"/>
    </row>
    <row r="2" spans="1:15" ht="17.25" x14ac:dyDescent="0.25">
      <c r="E2" s="8" t="s">
        <v>120</v>
      </c>
      <c r="G2" s="11" t="s">
        <v>120</v>
      </c>
      <c r="H2" s="11" t="s">
        <v>127</v>
      </c>
      <c r="I2" s="8" t="s">
        <v>120</v>
      </c>
      <c r="K2" s="8" t="s">
        <v>120</v>
      </c>
      <c r="L2" s="45" t="s">
        <v>123</v>
      </c>
    </row>
    <row r="3" spans="1:15" x14ac:dyDescent="0.25">
      <c r="B3" s="8" t="s">
        <v>70</v>
      </c>
      <c r="C3" s="8" t="s">
        <v>18</v>
      </c>
      <c r="D3" s="10" t="s">
        <v>0</v>
      </c>
      <c r="E3" s="8" t="s">
        <v>1</v>
      </c>
      <c r="F3" s="8" t="s">
        <v>72</v>
      </c>
      <c r="G3" s="11" t="s">
        <v>125</v>
      </c>
      <c r="H3" s="11" t="s">
        <v>126</v>
      </c>
      <c r="I3" s="5" t="s">
        <v>121</v>
      </c>
      <c r="J3" s="5" t="s">
        <v>73</v>
      </c>
      <c r="K3" s="5" t="s">
        <v>122</v>
      </c>
      <c r="L3" s="45" t="s">
        <v>119</v>
      </c>
      <c r="M3" s="8" t="s">
        <v>3</v>
      </c>
      <c r="N3" s="8" t="s">
        <v>16</v>
      </c>
      <c r="O3" s="8" t="s">
        <v>17</v>
      </c>
    </row>
    <row r="4" spans="1:15" x14ac:dyDescent="0.25">
      <c r="A4" s="8">
        <v>1</v>
      </c>
      <c r="D4" s="10">
        <v>1230</v>
      </c>
      <c r="E4" s="14">
        <v>40.299999999999997</v>
      </c>
      <c r="G4" s="8">
        <v>1.3</v>
      </c>
      <c r="H4" s="52">
        <f>PI()*((G4/2)^2)</f>
        <v>1.3273228961416876</v>
      </c>
      <c r="I4" s="8">
        <v>1.5</v>
      </c>
      <c r="J4" s="5">
        <v>16.666666666666668</v>
      </c>
      <c r="K4" s="8">
        <v>1.72</v>
      </c>
      <c r="L4" s="14">
        <v>6.7</v>
      </c>
    </row>
    <row r="5" spans="1:15" x14ac:dyDescent="0.25">
      <c r="A5" s="8">
        <v>1</v>
      </c>
      <c r="D5" s="10">
        <v>1225</v>
      </c>
      <c r="E5" s="14">
        <v>42.5</v>
      </c>
      <c r="G5" s="8">
        <v>1.3</v>
      </c>
      <c r="H5" s="52">
        <f t="shared" ref="H5:H68" si="0">PI()*((G5/2)^2)</f>
        <v>1.3273228961416876</v>
      </c>
      <c r="I5" s="8">
        <v>1.5699999999999998</v>
      </c>
      <c r="J5" s="5">
        <v>15.833333333333334</v>
      </c>
      <c r="K5" s="8">
        <v>1.77</v>
      </c>
      <c r="L5" s="14">
        <v>11.4</v>
      </c>
    </row>
    <row r="6" spans="1:15" x14ac:dyDescent="0.25">
      <c r="A6" s="8">
        <v>1</v>
      </c>
      <c r="D6" s="10">
        <v>1226</v>
      </c>
      <c r="E6" s="14">
        <v>46.5</v>
      </c>
      <c r="G6" s="8">
        <v>1.2</v>
      </c>
      <c r="H6" s="52">
        <f t="shared" si="0"/>
        <v>1.1309733552923256</v>
      </c>
      <c r="I6" s="8">
        <v>1.7100000000000002</v>
      </c>
      <c r="J6" s="5">
        <v>12.777777777777779</v>
      </c>
      <c r="K6" s="8">
        <v>1.9100000000000001</v>
      </c>
      <c r="L6" s="14">
        <v>14.3</v>
      </c>
    </row>
    <row r="7" spans="1:15" x14ac:dyDescent="0.25">
      <c r="A7" s="8">
        <v>1</v>
      </c>
      <c r="D7" s="10">
        <v>1221</v>
      </c>
      <c r="E7" s="14">
        <v>49.4</v>
      </c>
      <c r="G7" s="8">
        <v>1.3</v>
      </c>
      <c r="H7" s="52">
        <f t="shared" si="0"/>
        <v>1.3273228961416876</v>
      </c>
      <c r="I7" s="8">
        <v>1.75</v>
      </c>
      <c r="J7" s="5">
        <v>16.944444444444443</v>
      </c>
      <c r="K7" s="8">
        <v>1.95</v>
      </c>
      <c r="L7" s="14">
        <v>14.9</v>
      </c>
    </row>
    <row r="8" spans="1:15" x14ac:dyDescent="0.25">
      <c r="A8" s="8">
        <v>1</v>
      </c>
      <c r="D8" s="10">
        <v>1239</v>
      </c>
      <c r="E8" s="14">
        <v>49.5</v>
      </c>
      <c r="G8" s="8">
        <v>1.4</v>
      </c>
      <c r="H8" s="52">
        <f t="shared" si="0"/>
        <v>1.5393804002589984</v>
      </c>
      <c r="I8" s="8">
        <v>1.58</v>
      </c>
      <c r="J8" s="5">
        <v>12.5</v>
      </c>
      <c r="K8" s="8">
        <v>1.8399999999999999</v>
      </c>
      <c r="L8" s="14">
        <v>12.3</v>
      </c>
    </row>
    <row r="9" spans="1:15" x14ac:dyDescent="0.25">
      <c r="A9" s="8">
        <v>1</v>
      </c>
      <c r="D9" s="10">
        <v>1224</v>
      </c>
      <c r="E9" s="14">
        <v>50.5</v>
      </c>
      <c r="G9" s="8">
        <v>1.4</v>
      </c>
      <c r="H9" s="52">
        <f t="shared" si="0"/>
        <v>1.5393804002589984</v>
      </c>
      <c r="I9" s="8">
        <v>1.78</v>
      </c>
      <c r="J9" s="5">
        <v>13.611111111111111</v>
      </c>
      <c r="K9" s="8">
        <v>1.9899999999999998</v>
      </c>
      <c r="L9" s="14">
        <v>15.2</v>
      </c>
    </row>
    <row r="10" spans="1:15" x14ac:dyDescent="0.25">
      <c r="A10" s="8">
        <v>1</v>
      </c>
      <c r="D10" s="10">
        <v>1227</v>
      </c>
      <c r="E10" s="14">
        <v>50.5</v>
      </c>
      <c r="G10" s="8">
        <v>1.6</v>
      </c>
      <c r="H10" s="52">
        <f t="shared" si="0"/>
        <v>2.0106192982974678</v>
      </c>
      <c r="I10" s="8">
        <v>1.7899999999999998</v>
      </c>
      <c r="J10" s="5">
        <v>16.666666666666668</v>
      </c>
      <c r="K10" s="8">
        <v>2.13</v>
      </c>
      <c r="L10" s="14">
        <v>15.4</v>
      </c>
    </row>
    <row r="11" spans="1:15" x14ac:dyDescent="0.25">
      <c r="A11" s="8">
        <v>1</v>
      </c>
      <c r="D11" s="10">
        <v>1222</v>
      </c>
      <c r="E11" s="14">
        <v>51.6</v>
      </c>
      <c r="G11" s="8">
        <v>1.3</v>
      </c>
      <c r="H11" s="52">
        <f t="shared" si="0"/>
        <v>1.3273228961416876</v>
      </c>
      <c r="I11" s="8">
        <v>1.81</v>
      </c>
      <c r="J11" s="5">
        <v>15.277777777777779</v>
      </c>
      <c r="K11" s="8">
        <v>2.06</v>
      </c>
      <c r="L11" s="14">
        <v>18.100000000000001</v>
      </c>
    </row>
    <row r="12" spans="1:15" x14ac:dyDescent="0.25">
      <c r="A12" s="8">
        <v>1</v>
      </c>
      <c r="D12" s="19">
        <v>1215</v>
      </c>
      <c r="E12" s="14">
        <v>53.5</v>
      </c>
      <c r="G12" s="8">
        <v>1.3</v>
      </c>
      <c r="H12" s="52">
        <f t="shared" si="0"/>
        <v>1.3273228961416876</v>
      </c>
      <c r="I12" s="8">
        <v>1.72</v>
      </c>
      <c r="J12" s="5">
        <v>13.888888888888889</v>
      </c>
      <c r="K12" s="8">
        <v>1.95</v>
      </c>
      <c r="L12" s="14">
        <v>17.8</v>
      </c>
    </row>
    <row r="13" spans="1:15" x14ac:dyDescent="0.25">
      <c r="A13" s="8">
        <v>1</v>
      </c>
      <c r="D13" s="10">
        <v>1216</v>
      </c>
      <c r="E13" s="14">
        <v>53.9</v>
      </c>
      <c r="G13" s="8">
        <v>1.3</v>
      </c>
      <c r="H13" s="52">
        <f t="shared" si="0"/>
        <v>1.3273228961416876</v>
      </c>
      <c r="I13" s="8">
        <v>1.7100000000000002</v>
      </c>
      <c r="J13" s="5">
        <v>14.444444444444445</v>
      </c>
      <c r="K13" s="8">
        <v>1.92</v>
      </c>
      <c r="L13" s="14">
        <v>15.8</v>
      </c>
    </row>
    <row r="14" spans="1:15" x14ac:dyDescent="0.25">
      <c r="A14" s="8">
        <v>1</v>
      </c>
      <c r="D14" s="10">
        <v>1218</v>
      </c>
      <c r="E14" s="14">
        <v>54.8</v>
      </c>
      <c r="G14" s="8">
        <v>1.4</v>
      </c>
      <c r="H14" s="52">
        <f t="shared" si="0"/>
        <v>1.5393804002589984</v>
      </c>
      <c r="I14" s="8">
        <v>1.7100000000000002</v>
      </c>
      <c r="J14" s="5">
        <v>15.277777777777779</v>
      </c>
      <c r="K14" s="8">
        <v>1.9100000000000001</v>
      </c>
      <c r="L14" s="14">
        <v>17.3</v>
      </c>
    </row>
    <row r="15" spans="1:15" x14ac:dyDescent="0.25">
      <c r="A15" s="8">
        <v>1</v>
      </c>
      <c r="D15" s="10">
        <v>1217</v>
      </c>
      <c r="E15" s="14">
        <v>55.6</v>
      </c>
      <c r="G15" s="8">
        <v>1.4</v>
      </c>
      <c r="H15" s="52">
        <f t="shared" si="0"/>
        <v>1.5393804002589984</v>
      </c>
      <c r="I15" s="8">
        <v>1.89</v>
      </c>
      <c r="J15" s="5">
        <v>13.888888888888889</v>
      </c>
      <c r="K15" s="8">
        <v>2.08</v>
      </c>
      <c r="L15" s="14">
        <v>17.8</v>
      </c>
    </row>
    <row r="16" spans="1:15" x14ac:dyDescent="0.25">
      <c r="A16" s="8">
        <v>1</v>
      </c>
      <c r="D16" s="10">
        <v>1223</v>
      </c>
      <c r="E16" s="14">
        <v>56</v>
      </c>
      <c r="G16" s="8">
        <v>1.4</v>
      </c>
      <c r="H16" s="52">
        <f t="shared" si="0"/>
        <v>1.5393804002589984</v>
      </c>
      <c r="I16" s="8">
        <v>2.0100000000000002</v>
      </c>
      <c r="J16" s="5">
        <v>14.166666666666666</v>
      </c>
      <c r="K16" s="8">
        <v>2.1399999999999997</v>
      </c>
      <c r="L16" s="14">
        <v>23.3</v>
      </c>
    </row>
    <row r="17" spans="1:15" x14ac:dyDescent="0.25">
      <c r="A17" s="8">
        <v>1</v>
      </c>
      <c r="D17" s="10">
        <v>1238</v>
      </c>
      <c r="E17" s="14">
        <v>58.3</v>
      </c>
      <c r="G17" s="8">
        <v>1.6</v>
      </c>
      <c r="H17" s="52">
        <f t="shared" si="0"/>
        <v>2.0106192982974678</v>
      </c>
      <c r="I17" s="8">
        <v>1.75</v>
      </c>
      <c r="J17" s="5">
        <v>16.388888888888889</v>
      </c>
      <c r="K17" s="8">
        <v>2.0499999999999998</v>
      </c>
      <c r="L17" s="14">
        <v>17.7</v>
      </c>
    </row>
    <row r="18" spans="1:15" x14ac:dyDescent="0.25">
      <c r="A18" s="8">
        <v>1</v>
      </c>
      <c r="D18" s="10">
        <v>1233</v>
      </c>
      <c r="E18" s="14">
        <v>59.6</v>
      </c>
      <c r="G18" s="8">
        <v>1.6</v>
      </c>
      <c r="H18" s="52">
        <f t="shared" si="0"/>
        <v>2.0106192982974678</v>
      </c>
      <c r="I18" s="8">
        <v>1.7899999999999998</v>
      </c>
      <c r="J18" s="5">
        <v>15</v>
      </c>
      <c r="K18" s="8">
        <v>2.0499999999999998</v>
      </c>
      <c r="L18" s="14">
        <v>20.6</v>
      </c>
    </row>
    <row r="19" spans="1:15" x14ac:dyDescent="0.25">
      <c r="A19" s="8">
        <v>1</v>
      </c>
      <c r="D19" s="10">
        <v>1237</v>
      </c>
      <c r="E19" s="14">
        <v>59.8</v>
      </c>
      <c r="G19" s="8">
        <v>1.6</v>
      </c>
      <c r="H19" s="52">
        <f t="shared" si="0"/>
        <v>2.0106192982974678</v>
      </c>
      <c r="I19" s="8">
        <v>1.8199999999999998</v>
      </c>
      <c r="J19" s="5">
        <v>15</v>
      </c>
      <c r="K19" s="8">
        <v>2.04</v>
      </c>
      <c r="L19" s="14">
        <v>19.600000000000001</v>
      </c>
    </row>
    <row r="20" spans="1:15" x14ac:dyDescent="0.25">
      <c r="A20" s="8">
        <v>1</v>
      </c>
      <c r="D20" s="10">
        <v>1219</v>
      </c>
      <c r="E20" s="14">
        <v>60.4</v>
      </c>
      <c r="G20" s="8">
        <v>1.5</v>
      </c>
      <c r="H20" s="52">
        <f t="shared" si="0"/>
        <v>1.7671458676442586</v>
      </c>
      <c r="I20" s="8">
        <v>1.85</v>
      </c>
      <c r="J20" s="5">
        <v>13.055555555555555</v>
      </c>
      <c r="K20" s="8">
        <v>2.2399999999999998</v>
      </c>
      <c r="L20" s="14">
        <v>20.6</v>
      </c>
    </row>
    <row r="21" spans="1:15" x14ac:dyDescent="0.25">
      <c r="A21" s="8">
        <v>1</v>
      </c>
      <c r="D21" s="10">
        <v>1235</v>
      </c>
      <c r="E21" s="14">
        <v>61.9</v>
      </c>
      <c r="G21" s="8">
        <v>1.6</v>
      </c>
      <c r="H21" s="52">
        <f t="shared" si="0"/>
        <v>2.0106192982974678</v>
      </c>
      <c r="I21" s="8">
        <v>1.81</v>
      </c>
      <c r="J21" s="5">
        <v>14.444444444444445</v>
      </c>
      <c r="K21" s="8">
        <v>2.08</v>
      </c>
      <c r="L21" s="14">
        <v>27</v>
      </c>
    </row>
    <row r="22" spans="1:15" x14ac:dyDescent="0.25">
      <c r="A22" s="8">
        <v>1</v>
      </c>
      <c r="D22" s="10">
        <v>1240</v>
      </c>
      <c r="E22" s="14">
        <v>62.4</v>
      </c>
      <c r="G22" s="8">
        <v>1.5</v>
      </c>
      <c r="H22" s="52">
        <f t="shared" si="0"/>
        <v>1.7671458676442586</v>
      </c>
      <c r="I22" s="8">
        <v>1.83</v>
      </c>
      <c r="J22" s="5">
        <v>14.444444444444445</v>
      </c>
      <c r="K22" s="8">
        <v>2.17</v>
      </c>
      <c r="L22" s="14">
        <v>19.7</v>
      </c>
    </row>
    <row r="23" spans="1:15" x14ac:dyDescent="0.25">
      <c r="A23" s="8">
        <v>1</v>
      </c>
      <c r="D23" s="10">
        <v>1231</v>
      </c>
      <c r="E23" s="14">
        <v>64.400000000000006</v>
      </c>
      <c r="G23" s="8">
        <v>1.6</v>
      </c>
      <c r="H23" s="52">
        <f t="shared" si="0"/>
        <v>2.0106192982974678</v>
      </c>
      <c r="I23" s="8">
        <v>1.92</v>
      </c>
      <c r="J23" s="5">
        <v>16.111111111111111</v>
      </c>
      <c r="K23" s="8">
        <v>2.27</v>
      </c>
      <c r="L23" s="14">
        <v>27</v>
      </c>
    </row>
    <row r="24" spans="1:15" x14ac:dyDescent="0.25">
      <c r="A24" s="8">
        <v>1</v>
      </c>
      <c r="D24" s="10">
        <v>1220</v>
      </c>
      <c r="E24" s="14">
        <v>64.8</v>
      </c>
      <c r="G24" s="8">
        <v>1.4</v>
      </c>
      <c r="H24" s="52">
        <f t="shared" si="0"/>
        <v>1.5393804002589984</v>
      </c>
      <c r="I24" s="8">
        <v>1.9100000000000001</v>
      </c>
      <c r="J24" s="5">
        <v>13.888888888888889</v>
      </c>
      <c r="K24" s="8">
        <v>2.19</v>
      </c>
      <c r="L24" s="14">
        <v>25.3</v>
      </c>
    </row>
    <row r="25" spans="1:15" x14ac:dyDescent="0.25">
      <c r="A25" s="8">
        <v>1</v>
      </c>
      <c r="D25" s="10">
        <v>1236</v>
      </c>
      <c r="E25" s="14">
        <v>65</v>
      </c>
      <c r="G25" s="8">
        <v>1.7</v>
      </c>
      <c r="H25" s="52">
        <f t="shared" si="0"/>
        <v>2.2698006922186251</v>
      </c>
      <c r="I25" s="8">
        <v>1.9300000000000002</v>
      </c>
      <c r="J25" s="5">
        <v>13.055555555555555</v>
      </c>
      <c r="K25" s="8">
        <v>2.21</v>
      </c>
      <c r="L25" s="14">
        <v>20.8</v>
      </c>
    </row>
    <row r="26" spans="1:15" x14ac:dyDescent="0.25">
      <c r="A26" s="8">
        <v>1</v>
      </c>
      <c r="D26" s="10">
        <v>1228</v>
      </c>
      <c r="E26" s="14">
        <v>68</v>
      </c>
      <c r="G26" s="8">
        <v>1.7</v>
      </c>
      <c r="H26" s="52">
        <f t="shared" si="0"/>
        <v>2.2698006922186251</v>
      </c>
      <c r="I26" s="8">
        <v>1.9600000000000002</v>
      </c>
      <c r="J26" s="5">
        <v>15.277777777777779</v>
      </c>
      <c r="K26" s="8">
        <v>2.3600000000000003</v>
      </c>
      <c r="L26" s="14">
        <v>31.6</v>
      </c>
    </row>
    <row r="27" spans="1:15" x14ac:dyDescent="0.25">
      <c r="A27" s="8">
        <v>1</v>
      </c>
      <c r="B27" s="8" t="s">
        <v>71</v>
      </c>
      <c r="C27" s="8">
        <v>20220425</v>
      </c>
      <c r="D27" s="10">
        <v>1107</v>
      </c>
      <c r="E27" s="14">
        <v>68.099999999999994</v>
      </c>
      <c r="F27" s="8" t="s">
        <v>24</v>
      </c>
      <c r="G27" s="8">
        <v>1.9</v>
      </c>
      <c r="H27" s="52">
        <f t="shared" si="0"/>
        <v>2.8352873698647882</v>
      </c>
      <c r="I27" s="8">
        <v>1.58</v>
      </c>
      <c r="J27" s="5">
        <v>18.888888888888889</v>
      </c>
      <c r="K27" s="8">
        <v>2.09</v>
      </c>
      <c r="L27" s="45">
        <v>28</v>
      </c>
      <c r="M27" s="8" t="s">
        <v>27</v>
      </c>
      <c r="N27" s="8" t="s">
        <v>26</v>
      </c>
      <c r="O27" s="8" t="s">
        <v>26</v>
      </c>
    </row>
    <row r="28" spans="1:15" x14ac:dyDescent="0.25">
      <c r="A28" s="8">
        <v>1</v>
      </c>
      <c r="D28" s="10">
        <v>1234</v>
      </c>
      <c r="E28" s="14">
        <v>68.400000000000006</v>
      </c>
      <c r="G28" s="8">
        <v>1.8</v>
      </c>
      <c r="H28" s="52">
        <f t="shared" si="0"/>
        <v>2.5446900494077327</v>
      </c>
      <c r="I28" s="8">
        <v>1.94</v>
      </c>
      <c r="J28" s="5">
        <v>13.611111111111111</v>
      </c>
      <c r="K28" s="8">
        <v>2.2800000000000002</v>
      </c>
      <c r="L28" s="14">
        <v>26</v>
      </c>
    </row>
    <row r="29" spans="1:15" x14ac:dyDescent="0.25">
      <c r="A29" s="8">
        <v>1</v>
      </c>
      <c r="B29" s="8" t="s">
        <v>71</v>
      </c>
      <c r="C29" s="8">
        <v>20220516</v>
      </c>
      <c r="D29" s="10">
        <v>1159</v>
      </c>
      <c r="E29" s="14">
        <v>69.7</v>
      </c>
      <c r="F29" s="8" t="s">
        <v>24</v>
      </c>
      <c r="G29" s="8">
        <v>1.9</v>
      </c>
      <c r="H29" s="52">
        <f t="shared" si="0"/>
        <v>2.8352873698647882</v>
      </c>
      <c r="I29" s="8">
        <v>1.75</v>
      </c>
      <c r="J29" s="5">
        <v>15.277777777777779</v>
      </c>
      <c r="K29" s="8">
        <v>2.33</v>
      </c>
      <c r="L29" s="45">
        <v>32</v>
      </c>
      <c r="M29" s="8" t="s">
        <v>21</v>
      </c>
      <c r="N29" s="8" t="s">
        <v>26</v>
      </c>
      <c r="O29" s="8" t="s">
        <v>26</v>
      </c>
    </row>
    <row r="30" spans="1:15" x14ac:dyDescent="0.25">
      <c r="A30" s="8">
        <v>1</v>
      </c>
      <c r="D30" s="10">
        <v>1232</v>
      </c>
      <c r="E30" s="14">
        <v>69.8</v>
      </c>
      <c r="G30" s="8">
        <v>1.9</v>
      </c>
      <c r="H30" s="52">
        <f t="shared" si="0"/>
        <v>2.8352873698647882</v>
      </c>
      <c r="I30" s="8">
        <v>2.04</v>
      </c>
      <c r="J30" s="5">
        <v>18.333333333333332</v>
      </c>
      <c r="K30" s="8">
        <v>2.2999999999999998</v>
      </c>
      <c r="L30" s="14">
        <v>33.700000000000003</v>
      </c>
    </row>
    <row r="31" spans="1:15" x14ac:dyDescent="0.25">
      <c r="A31" s="8">
        <v>1</v>
      </c>
      <c r="D31" s="10">
        <v>1229</v>
      </c>
      <c r="E31" s="14">
        <v>69.900000000000006</v>
      </c>
      <c r="G31" s="8">
        <v>1.8</v>
      </c>
      <c r="H31" s="52">
        <f t="shared" si="0"/>
        <v>2.5446900494077327</v>
      </c>
      <c r="I31" s="8">
        <v>1.98</v>
      </c>
      <c r="J31" s="5">
        <v>13.611111111111111</v>
      </c>
      <c r="K31" s="8">
        <v>2.3199999999999998</v>
      </c>
      <c r="L31" s="14">
        <v>28.5</v>
      </c>
    </row>
    <row r="32" spans="1:15" x14ac:dyDescent="0.25">
      <c r="A32" s="8">
        <v>1</v>
      </c>
      <c r="B32" s="8" t="s">
        <v>71</v>
      </c>
      <c r="C32" s="8">
        <v>20220321</v>
      </c>
      <c r="D32" s="10">
        <v>1050</v>
      </c>
      <c r="E32" s="14">
        <v>73.3</v>
      </c>
      <c r="F32" s="8" t="s">
        <v>24</v>
      </c>
      <c r="G32" s="8">
        <v>2</v>
      </c>
      <c r="H32" s="52">
        <f t="shared" si="0"/>
        <v>3.1415926535897931</v>
      </c>
      <c r="I32" s="8">
        <v>1.69</v>
      </c>
      <c r="J32" s="5">
        <v>15</v>
      </c>
      <c r="K32" s="8">
        <v>2.35</v>
      </c>
      <c r="L32" s="45">
        <v>39</v>
      </c>
      <c r="M32" s="8" t="s">
        <v>27</v>
      </c>
      <c r="N32" s="8" t="s">
        <v>26</v>
      </c>
      <c r="O32" s="8" t="s">
        <v>26</v>
      </c>
    </row>
    <row r="33" spans="1:15" x14ac:dyDescent="0.25">
      <c r="A33" s="8">
        <v>1</v>
      </c>
      <c r="B33" s="8" t="s">
        <v>71</v>
      </c>
      <c r="C33" s="8">
        <v>20220509</v>
      </c>
      <c r="D33" s="10">
        <v>1150</v>
      </c>
      <c r="E33" s="14">
        <v>73.3</v>
      </c>
      <c r="F33" s="8" t="s">
        <v>24</v>
      </c>
      <c r="G33" s="8">
        <v>2.2000000000000002</v>
      </c>
      <c r="H33" s="52">
        <f t="shared" si="0"/>
        <v>3.8013271108436504</v>
      </c>
      <c r="I33" s="8">
        <v>1.7</v>
      </c>
      <c r="J33" s="5">
        <v>18.611111111111111</v>
      </c>
      <c r="K33" s="8">
        <v>2.37</v>
      </c>
      <c r="L33" s="45">
        <v>30</v>
      </c>
      <c r="M33" s="8" t="s">
        <v>21</v>
      </c>
      <c r="N33" s="8" t="s">
        <v>26</v>
      </c>
      <c r="O33" s="8" t="s">
        <v>26</v>
      </c>
    </row>
    <row r="34" spans="1:15" x14ac:dyDescent="0.25">
      <c r="A34" s="8">
        <v>1</v>
      </c>
      <c r="B34" s="8" t="s">
        <v>71</v>
      </c>
      <c r="C34" s="8">
        <v>20220425</v>
      </c>
      <c r="D34" s="10">
        <v>1124</v>
      </c>
      <c r="E34" s="14">
        <v>73.599999999999994</v>
      </c>
      <c r="F34" s="8" t="s">
        <v>24</v>
      </c>
      <c r="G34" s="8">
        <v>2</v>
      </c>
      <c r="H34" s="52">
        <f t="shared" si="0"/>
        <v>3.1415926535897931</v>
      </c>
      <c r="I34" s="8">
        <v>1.8199999999999998</v>
      </c>
      <c r="J34" s="5">
        <v>18.333333333333332</v>
      </c>
      <c r="K34" s="8">
        <v>2.4</v>
      </c>
      <c r="L34" s="45">
        <v>29</v>
      </c>
      <c r="M34" s="8" t="s">
        <v>21</v>
      </c>
      <c r="N34" s="8" t="s">
        <v>26</v>
      </c>
      <c r="O34" s="8" t="s">
        <v>26</v>
      </c>
    </row>
    <row r="35" spans="1:15" x14ac:dyDescent="0.25">
      <c r="A35" s="8">
        <v>1</v>
      </c>
      <c r="B35" s="8" t="s">
        <v>71</v>
      </c>
      <c r="C35" s="8">
        <v>20220404</v>
      </c>
      <c r="D35" s="10">
        <v>1085</v>
      </c>
      <c r="E35" s="14">
        <v>74.3</v>
      </c>
      <c r="F35" s="8" t="s">
        <v>24</v>
      </c>
      <c r="G35" s="8">
        <v>2.4</v>
      </c>
      <c r="H35" s="52">
        <f t="shared" si="0"/>
        <v>4.5238934211693023</v>
      </c>
      <c r="I35" s="8">
        <v>1.78</v>
      </c>
      <c r="J35" s="5">
        <v>21.666666666666668</v>
      </c>
      <c r="K35" s="8">
        <v>2.15</v>
      </c>
      <c r="L35" s="45">
        <v>36</v>
      </c>
      <c r="M35" s="8" t="s">
        <v>21</v>
      </c>
      <c r="N35" s="8" t="s">
        <v>26</v>
      </c>
      <c r="O35" s="8" t="s">
        <v>26</v>
      </c>
    </row>
    <row r="36" spans="1:15" x14ac:dyDescent="0.25">
      <c r="A36" s="8">
        <v>1</v>
      </c>
      <c r="B36" s="8" t="s">
        <v>71</v>
      </c>
      <c r="C36" s="8">
        <v>20220404</v>
      </c>
      <c r="D36" s="10">
        <v>1089</v>
      </c>
      <c r="E36" s="14">
        <v>74.5</v>
      </c>
      <c r="F36" s="8" t="s">
        <v>24</v>
      </c>
      <c r="G36" s="8">
        <v>2.1</v>
      </c>
      <c r="H36" s="52">
        <f t="shared" si="0"/>
        <v>3.4636059005827469</v>
      </c>
      <c r="I36" s="8">
        <v>1.8199999999999998</v>
      </c>
      <c r="J36" s="5">
        <v>16.388888888888889</v>
      </c>
      <c r="K36" s="8">
        <v>2.15</v>
      </c>
      <c r="L36" s="45">
        <v>28</v>
      </c>
      <c r="M36" s="8" t="s">
        <v>21</v>
      </c>
      <c r="N36" s="8" t="s">
        <v>26</v>
      </c>
      <c r="O36" s="8" t="s">
        <v>26</v>
      </c>
    </row>
    <row r="37" spans="1:15" x14ac:dyDescent="0.25">
      <c r="A37" s="8">
        <v>1</v>
      </c>
      <c r="B37" s="8" t="s">
        <v>71</v>
      </c>
      <c r="C37" s="8">
        <v>20220509</v>
      </c>
      <c r="D37" s="10">
        <v>1129</v>
      </c>
      <c r="E37" s="14">
        <v>75.400000000000006</v>
      </c>
      <c r="F37" s="8" t="s">
        <v>24</v>
      </c>
      <c r="G37" s="8">
        <v>2.2000000000000002</v>
      </c>
      <c r="H37" s="52">
        <f t="shared" si="0"/>
        <v>3.8013271108436504</v>
      </c>
      <c r="I37" s="8">
        <v>1.85</v>
      </c>
      <c r="J37" s="5">
        <v>14.444444444444445</v>
      </c>
      <c r="K37" s="8">
        <v>2.4899999999999998</v>
      </c>
      <c r="L37" s="45">
        <v>33</v>
      </c>
      <c r="M37" s="8" t="s">
        <v>27</v>
      </c>
      <c r="N37" s="8" t="s">
        <v>26</v>
      </c>
      <c r="O37" s="8" t="s">
        <v>26</v>
      </c>
    </row>
    <row r="38" spans="1:15" x14ac:dyDescent="0.25">
      <c r="A38" s="8">
        <v>1</v>
      </c>
      <c r="B38" s="8" t="s">
        <v>71</v>
      </c>
      <c r="C38" s="8">
        <v>20220321</v>
      </c>
      <c r="D38" s="10">
        <v>1054</v>
      </c>
      <c r="E38" s="14">
        <v>76.2</v>
      </c>
      <c r="F38" s="8" t="s">
        <v>24</v>
      </c>
      <c r="G38" s="8">
        <v>2.4</v>
      </c>
      <c r="H38" s="52">
        <f t="shared" si="0"/>
        <v>4.5238934211693023</v>
      </c>
      <c r="I38" s="8">
        <v>1.83</v>
      </c>
      <c r="J38" s="5">
        <v>23.333333333333332</v>
      </c>
      <c r="K38" s="8">
        <v>2.44</v>
      </c>
      <c r="L38" s="45">
        <v>38</v>
      </c>
      <c r="M38" s="8" t="s">
        <v>21</v>
      </c>
      <c r="N38" s="8" t="s">
        <v>26</v>
      </c>
      <c r="O38" s="8" t="s">
        <v>26</v>
      </c>
    </row>
    <row r="39" spans="1:15" x14ac:dyDescent="0.25">
      <c r="A39" s="8">
        <v>1</v>
      </c>
      <c r="B39" s="8" t="s">
        <v>71</v>
      </c>
      <c r="C39" s="8">
        <v>20220509</v>
      </c>
      <c r="D39" s="10">
        <v>1140</v>
      </c>
      <c r="E39" s="14">
        <v>76.3</v>
      </c>
      <c r="F39" s="8" t="s">
        <v>24</v>
      </c>
      <c r="G39" s="8">
        <v>2.2000000000000002</v>
      </c>
      <c r="H39" s="52">
        <f t="shared" si="0"/>
        <v>3.8013271108436504</v>
      </c>
      <c r="I39" s="8">
        <v>1.77</v>
      </c>
      <c r="J39" s="5">
        <v>18.888888888888889</v>
      </c>
      <c r="K39" s="8">
        <v>2.3899999999999997</v>
      </c>
      <c r="L39" s="45">
        <v>37</v>
      </c>
      <c r="M39" s="8" t="s">
        <v>27</v>
      </c>
      <c r="N39" s="8" t="s">
        <v>26</v>
      </c>
      <c r="O39" s="8" t="s">
        <v>26</v>
      </c>
    </row>
    <row r="40" spans="1:15" x14ac:dyDescent="0.25">
      <c r="A40" s="8">
        <v>1</v>
      </c>
      <c r="B40" s="34" t="s">
        <v>71</v>
      </c>
      <c r="C40" s="34">
        <v>20220314</v>
      </c>
      <c r="D40" s="36">
        <v>1031</v>
      </c>
      <c r="E40" s="14">
        <v>76.400000000000006</v>
      </c>
      <c r="F40" s="34" t="s">
        <v>24</v>
      </c>
      <c r="G40" s="8">
        <v>2.2000000000000002</v>
      </c>
      <c r="H40" s="52">
        <f t="shared" si="0"/>
        <v>3.8013271108436504</v>
      </c>
      <c r="I40" s="8">
        <v>1.77</v>
      </c>
      <c r="J40" s="37">
        <v>15.277777777777779</v>
      </c>
      <c r="K40" s="8">
        <v>2.2999999999999998</v>
      </c>
      <c r="L40" s="46">
        <v>36</v>
      </c>
      <c r="M40" s="34" t="s">
        <v>27</v>
      </c>
      <c r="N40" s="34" t="s">
        <v>26</v>
      </c>
      <c r="O40" s="34" t="s">
        <v>26</v>
      </c>
    </row>
    <row r="41" spans="1:15" x14ac:dyDescent="0.25">
      <c r="A41" s="8">
        <v>1</v>
      </c>
      <c r="B41" s="8" t="s">
        <v>71</v>
      </c>
      <c r="C41" s="8">
        <v>20220328</v>
      </c>
      <c r="D41" s="10">
        <v>1080</v>
      </c>
      <c r="E41" s="14">
        <v>76.400000000000006</v>
      </c>
      <c r="F41" s="8" t="s">
        <v>24</v>
      </c>
      <c r="G41" s="8">
        <v>2.4</v>
      </c>
      <c r="H41" s="52">
        <f t="shared" si="0"/>
        <v>4.5238934211693023</v>
      </c>
      <c r="I41" s="8">
        <v>1.7600000000000002</v>
      </c>
      <c r="J41" s="5">
        <v>18.333333333333332</v>
      </c>
      <c r="K41" s="8">
        <v>2.19</v>
      </c>
      <c r="L41" s="45">
        <v>37</v>
      </c>
      <c r="M41" s="8" t="s">
        <v>21</v>
      </c>
      <c r="N41" s="8" t="s">
        <v>26</v>
      </c>
      <c r="O41" s="8" t="s">
        <v>26</v>
      </c>
    </row>
    <row r="42" spans="1:15" x14ac:dyDescent="0.25">
      <c r="A42" s="8">
        <v>1</v>
      </c>
      <c r="B42" s="8" t="s">
        <v>71</v>
      </c>
      <c r="C42" s="8">
        <v>20220523</v>
      </c>
      <c r="D42" s="10">
        <v>1203</v>
      </c>
      <c r="E42" s="14">
        <v>76.400000000000006</v>
      </c>
      <c r="F42" s="8" t="s">
        <v>24</v>
      </c>
      <c r="G42" s="8">
        <v>2.4</v>
      </c>
      <c r="H42" s="52">
        <f t="shared" si="0"/>
        <v>4.5238934211693023</v>
      </c>
      <c r="I42" s="8">
        <v>1.75</v>
      </c>
      <c r="J42" s="5">
        <v>16.111111111111111</v>
      </c>
      <c r="K42" s="8">
        <v>2.29</v>
      </c>
      <c r="L42" s="45">
        <v>34</v>
      </c>
      <c r="M42" s="8" t="s">
        <v>21</v>
      </c>
      <c r="N42" s="8" t="s">
        <v>26</v>
      </c>
      <c r="O42" s="8" t="s">
        <v>26</v>
      </c>
    </row>
    <row r="43" spans="1:15" x14ac:dyDescent="0.25">
      <c r="A43" s="8">
        <v>1</v>
      </c>
      <c r="B43" s="8" t="s">
        <v>71</v>
      </c>
      <c r="C43" s="8">
        <v>20220425</v>
      </c>
      <c r="D43" s="10">
        <v>1119</v>
      </c>
      <c r="E43" s="14">
        <v>76.8</v>
      </c>
      <c r="F43" s="8" t="s">
        <v>24</v>
      </c>
      <c r="G43" s="8">
        <v>2.1</v>
      </c>
      <c r="H43" s="52">
        <f t="shared" si="0"/>
        <v>3.4636059005827469</v>
      </c>
      <c r="I43" s="8">
        <v>1.75</v>
      </c>
      <c r="J43" s="5">
        <v>16.388888888888889</v>
      </c>
      <c r="K43" s="8">
        <v>2.19</v>
      </c>
      <c r="L43" s="45">
        <v>34</v>
      </c>
      <c r="M43" s="8" t="s">
        <v>21</v>
      </c>
      <c r="N43" s="8" t="s">
        <v>26</v>
      </c>
      <c r="O43" s="8" t="s">
        <v>26</v>
      </c>
    </row>
    <row r="44" spans="1:15" x14ac:dyDescent="0.25">
      <c r="A44" s="8">
        <v>1</v>
      </c>
      <c r="B44" s="8" t="s">
        <v>71</v>
      </c>
      <c r="C44" s="8">
        <v>20220404</v>
      </c>
      <c r="D44" s="10">
        <v>1093</v>
      </c>
      <c r="E44" s="14">
        <v>78.5</v>
      </c>
      <c r="F44" s="8" t="s">
        <v>24</v>
      </c>
      <c r="G44" s="8">
        <v>2.2000000000000002</v>
      </c>
      <c r="H44" s="52">
        <f t="shared" si="0"/>
        <v>3.8013271108436504</v>
      </c>
      <c r="I44" s="8">
        <v>1.8</v>
      </c>
      <c r="J44" s="5">
        <v>16.944444444444443</v>
      </c>
      <c r="K44" s="8">
        <v>2.31</v>
      </c>
      <c r="L44" s="45">
        <v>44</v>
      </c>
      <c r="M44" s="8" t="s">
        <v>27</v>
      </c>
      <c r="N44" s="8" t="s">
        <v>26</v>
      </c>
      <c r="O44" s="8" t="s">
        <v>26</v>
      </c>
    </row>
    <row r="45" spans="1:15" x14ac:dyDescent="0.25">
      <c r="A45" s="8">
        <v>1</v>
      </c>
      <c r="B45" s="8" t="s">
        <v>71</v>
      </c>
      <c r="C45" s="8">
        <v>20220321</v>
      </c>
      <c r="D45" s="10">
        <v>1059</v>
      </c>
      <c r="E45" s="14">
        <v>78.599999999999994</v>
      </c>
      <c r="F45" s="8" t="s">
        <v>24</v>
      </c>
      <c r="G45" s="8">
        <v>2.4</v>
      </c>
      <c r="H45" s="52">
        <f t="shared" si="0"/>
        <v>4.5238934211693023</v>
      </c>
      <c r="I45" s="8">
        <v>1.8399999999999999</v>
      </c>
      <c r="J45" s="5">
        <v>16.111111111111111</v>
      </c>
      <c r="K45" s="8">
        <v>2.6100000000000003</v>
      </c>
      <c r="L45" s="45">
        <v>45</v>
      </c>
      <c r="M45" s="8" t="s">
        <v>21</v>
      </c>
      <c r="N45" s="8" t="s">
        <v>26</v>
      </c>
      <c r="O45" s="8" t="s">
        <v>26</v>
      </c>
    </row>
    <row r="46" spans="1:15" x14ac:dyDescent="0.25">
      <c r="A46" s="8">
        <v>1</v>
      </c>
      <c r="B46" s="8" t="s">
        <v>71</v>
      </c>
      <c r="C46" s="8">
        <v>20220516</v>
      </c>
      <c r="D46" s="10">
        <v>1169</v>
      </c>
      <c r="E46" s="14">
        <v>78.7</v>
      </c>
      <c r="F46" s="8" t="s">
        <v>24</v>
      </c>
      <c r="G46" s="8">
        <v>2.2999999999999998</v>
      </c>
      <c r="H46" s="52">
        <f t="shared" si="0"/>
        <v>4.1547562843725006</v>
      </c>
      <c r="I46" s="8">
        <v>1.8399999999999999</v>
      </c>
      <c r="J46" s="5">
        <v>17.5</v>
      </c>
      <c r="K46" s="8">
        <v>2.23</v>
      </c>
      <c r="L46" s="45">
        <v>38</v>
      </c>
      <c r="M46" s="8" t="s">
        <v>27</v>
      </c>
      <c r="N46" s="8" t="s">
        <v>26</v>
      </c>
      <c r="O46" s="8" t="s">
        <v>26</v>
      </c>
    </row>
    <row r="47" spans="1:15" x14ac:dyDescent="0.25">
      <c r="A47" s="8">
        <v>1</v>
      </c>
      <c r="B47" s="8" t="s">
        <v>71</v>
      </c>
      <c r="C47" s="8">
        <v>20220523</v>
      </c>
      <c r="D47" s="10">
        <v>1190</v>
      </c>
      <c r="E47" s="14">
        <v>78.7</v>
      </c>
      <c r="F47" s="8" t="s">
        <v>24</v>
      </c>
      <c r="G47" s="8">
        <v>2.2000000000000002</v>
      </c>
      <c r="H47" s="52">
        <f t="shared" si="0"/>
        <v>3.8013271108436504</v>
      </c>
      <c r="I47" s="8">
        <v>1.8</v>
      </c>
      <c r="J47" s="5">
        <v>16.6666666666667</v>
      </c>
      <c r="K47" s="8">
        <v>2.54</v>
      </c>
      <c r="L47" s="45">
        <v>39</v>
      </c>
      <c r="M47" s="8" t="s">
        <v>27</v>
      </c>
      <c r="N47" s="8" t="s">
        <v>26</v>
      </c>
      <c r="O47" s="8" t="s">
        <v>26</v>
      </c>
    </row>
    <row r="48" spans="1:15" x14ac:dyDescent="0.25">
      <c r="A48" s="8">
        <v>1</v>
      </c>
      <c r="B48" s="8" t="s">
        <v>71</v>
      </c>
      <c r="C48" s="8">
        <v>20220425</v>
      </c>
      <c r="D48" s="10">
        <v>1112</v>
      </c>
      <c r="E48" s="14">
        <v>79.5</v>
      </c>
      <c r="F48" s="8" t="s">
        <v>24</v>
      </c>
      <c r="G48" s="8">
        <v>2.2000000000000002</v>
      </c>
      <c r="H48" s="52">
        <f t="shared" si="0"/>
        <v>3.8013271108436504</v>
      </c>
      <c r="I48" s="8">
        <v>1.92</v>
      </c>
      <c r="J48" s="5">
        <v>16.944444444444443</v>
      </c>
      <c r="K48" s="8">
        <v>2.33</v>
      </c>
      <c r="L48" s="45">
        <v>40</v>
      </c>
      <c r="M48" s="8" t="s">
        <v>27</v>
      </c>
      <c r="N48" s="8" t="s">
        <v>26</v>
      </c>
      <c r="O48" s="8" t="s">
        <v>26</v>
      </c>
    </row>
    <row r="49" spans="1:15" x14ac:dyDescent="0.25">
      <c r="A49" s="8">
        <v>1</v>
      </c>
      <c r="B49" s="8" t="s">
        <v>71</v>
      </c>
      <c r="C49" s="8">
        <v>20220328</v>
      </c>
      <c r="D49" s="10">
        <v>1067</v>
      </c>
      <c r="E49" s="14">
        <v>79.8</v>
      </c>
      <c r="F49" s="8" t="s">
        <v>24</v>
      </c>
      <c r="G49" s="8">
        <v>2.2999999999999998</v>
      </c>
      <c r="H49" s="52">
        <f t="shared" si="0"/>
        <v>4.1547562843725006</v>
      </c>
      <c r="I49" s="8">
        <v>1.85</v>
      </c>
      <c r="J49" s="5">
        <v>22.5</v>
      </c>
      <c r="K49" s="8">
        <v>2.6</v>
      </c>
      <c r="L49" s="45">
        <v>41</v>
      </c>
      <c r="M49" s="8" t="s">
        <v>27</v>
      </c>
      <c r="N49" s="8" t="s">
        <v>26</v>
      </c>
      <c r="O49" s="8" t="s">
        <v>26</v>
      </c>
    </row>
    <row r="50" spans="1:15" x14ac:dyDescent="0.25">
      <c r="A50" s="8">
        <v>1</v>
      </c>
      <c r="B50" s="8" t="s">
        <v>71</v>
      </c>
      <c r="C50" s="8">
        <v>20220516</v>
      </c>
      <c r="D50" s="10">
        <v>1182</v>
      </c>
      <c r="E50" s="14">
        <v>79.900000000000006</v>
      </c>
      <c r="F50" s="8" t="s">
        <v>24</v>
      </c>
      <c r="G50" s="8">
        <v>2.4</v>
      </c>
      <c r="H50" s="52">
        <f t="shared" si="0"/>
        <v>4.5238934211693023</v>
      </c>
      <c r="I50" s="8">
        <v>1.9</v>
      </c>
      <c r="J50" s="5">
        <v>18.333333333333332</v>
      </c>
      <c r="K50" s="8">
        <v>2.9899999999999998</v>
      </c>
      <c r="L50" s="45">
        <v>40</v>
      </c>
      <c r="M50" s="8" t="s">
        <v>27</v>
      </c>
      <c r="N50" s="8" t="s">
        <v>26</v>
      </c>
      <c r="O50" s="8" t="s">
        <v>26</v>
      </c>
    </row>
    <row r="51" spans="1:15" x14ac:dyDescent="0.25">
      <c r="A51" s="8">
        <v>1</v>
      </c>
      <c r="B51" s="8" t="s">
        <v>71</v>
      </c>
      <c r="C51" s="8">
        <v>20220404</v>
      </c>
      <c r="D51" s="10">
        <v>1088</v>
      </c>
      <c r="E51" s="14">
        <v>80.3</v>
      </c>
      <c r="F51" s="8" t="s">
        <v>24</v>
      </c>
      <c r="G51" s="8">
        <v>2.4</v>
      </c>
      <c r="H51" s="52">
        <f t="shared" si="0"/>
        <v>4.5238934211693023</v>
      </c>
      <c r="I51" s="8">
        <v>1.8</v>
      </c>
      <c r="J51" s="5">
        <v>23.055555555555557</v>
      </c>
      <c r="K51" s="8">
        <v>2.35</v>
      </c>
      <c r="L51" s="45">
        <v>49</v>
      </c>
      <c r="M51" s="8" t="s">
        <v>27</v>
      </c>
      <c r="N51" s="8" t="s">
        <v>26</v>
      </c>
      <c r="O51" s="8" t="s">
        <v>26</v>
      </c>
    </row>
    <row r="52" spans="1:15" x14ac:dyDescent="0.25">
      <c r="A52" s="8">
        <v>1</v>
      </c>
      <c r="B52" s="8" t="s">
        <v>71</v>
      </c>
      <c r="C52" s="8">
        <v>20220516</v>
      </c>
      <c r="D52" s="10">
        <v>1160</v>
      </c>
      <c r="E52" s="14">
        <v>80.599999999999994</v>
      </c>
      <c r="F52" s="8" t="s">
        <v>24</v>
      </c>
      <c r="G52" s="8">
        <v>2.6</v>
      </c>
      <c r="H52" s="52">
        <f t="shared" si="0"/>
        <v>5.3092915845667505</v>
      </c>
      <c r="I52" s="8">
        <v>1.9300000000000002</v>
      </c>
      <c r="J52" s="5">
        <v>17.5</v>
      </c>
      <c r="K52" s="8">
        <v>2.54</v>
      </c>
      <c r="L52" s="45">
        <v>57</v>
      </c>
      <c r="M52" s="8" t="s">
        <v>27</v>
      </c>
      <c r="N52" s="8" t="s">
        <v>26</v>
      </c>
      <c r="O52" s="8" t="s">
        <v>26</v>
      </c>
    </row>
    <row r="53" spans="1:15" x14ac:dyDescent="0.25">
      <c r="A53" s="8">
        <v>1</v>
      </c>
      <c r="B53" s="8" t="s">
        <v>71</v>
      </c>
      <c r="C53" s="8">
        <v>20220516</v>
      </c>
      <c r="D53" s="10">
        <v>1177</v>
      </c>
      <c r="E53" s="14">
        <v>80.599999999999994</v>
      </c>
      <c r="F53" s="8" t="s">
        <v>24</v>
      </c>
      <c r="G53" s="8">
        <v>2.4</v>
      </c>
      <c r="H53" s="52">
        <f t="shared" si="0"/>
        <v>4.5238934211693023</v>
      </c>
      <c r="I53" s="8">
        <v>1.8199999999999998</v>
      </c>
      <c r="J53" s="5">
        <v>17.5</v>
      </c>
      <c r="K53" s="8">
        <v>2.4</v>
      </c>
      <c r="L53" s="45">
        <v>43</v>
      </c>
      <c r="M53" s="8" t="s">
        <v>27</v>
      </c>
      <c r="N53" s="8" t="s">
        <v>26</v>
      </c>
      <c r="O53" s="8" t="s">
        <v>26</v>
      </c>
    </row>
    <row r="54" spans="1:15" x14ac:dyDescent="0.25">
      <c r="A54" s="8">
        <v>1</v>
      </c>
      <c r="B54" s="8" t="s">
        <v>71</v>
      </c>
      <c r="C54" s="8">
        <v>20220516</v>
      </c>
      <c r="D54" s="10">
        <v>1180</v>
      </c>
      <c r="E54" s="14">
        <v>80.599999999999994</v>
      </c>
      <c r="F54" s="8" t="s">
        <v>24</v>
      </c>
      <c r="G54" s="8">
        <v>2.4</v>
      </c>
      <c r="H54" s="52">
        <f t="shared" si="0"/>
        <v>4.5238934211693023</v>
      </c>
      <c r="I54" s="8">
        <v>1.8199999999999998</v>
      </c>
      <c r="J54" s="5">
        <v>21.111111111111111</v>
      </c>
      <c r="K54" s="8">
        <v>2.4500000000000002</v>
      </c>
      <c r="L54" s="45">
        <v>50</v>
      </c>
      <c r="M54" s="8" t="s">
        <v>27</v>
      </c>
      <c r="N54" s="8" t="s">
        <v>26</v>
      </c>
      <c r="O54" s="8" t="s">
        <v>26</v>
      </c>
    </row>
    <row r="55" spans="1:15" x14ac:dyDescent="0.25">
      <c r="A55" s="8">
        <v>1</v>
      </c>
      <c r="B55" s="8" t="s">
        <v>71</v>
      </c>
      <c r="C55" s="8">
        <v>20220516</v>
      </c>
      <c r="D55" s="10">
        <v>1178</v>
      </c>
      <c r="E55" s="14">
        <v>81.400000000000006</v>
      </c>
      <c r="F55" s="8" t="s">
        <v>24</v>
      </c>
      <c r="G55" s="8">
        <v>2.4</v>
      </c>
      <c r="H55" s="52">
        <f t="shared" si="0"/>
        <v>4.5238934211693023</v>
      </c>
      <c r="I55" s="8">
        <v>1.85</v>
      </c>
      <c r="J55" s="5">
        <v>19.722222222222221</v>
      </c>
      <c r="K55" s="8">
        <v>2.56</v>
      </c>
      <c r="L55" s="45">
        <v>42</v>
      </c>
      <c r="M55" s="8" t="s">
        <v>27</v>
      </c>
      <c r="N55" s="8" t="s">
        <v>26</v>
      </c>
      <c r="O55" s="8" t="s">
        <v>26</v>
      </c>
    </row>
    <row r="56" spans="1:15" x14ac:dyDescent="0.25">
      <c r="A56" s="8">
        <v>1</v>
      </c>
      <c r="B56" s="8" t="s">
        <v>71</v>
      </c>
      <c r="C56" s="8">
        <v>20220516</v>
      </c>
      <c r="D56" s="10">
        <v>1164</v>
      </c>
      <c r="E56" s="14">
        <v>81.5</v>
      </c>
      <c r="F56" s="8" t="s">
        <v>24</v>
      </c>
      <c r="G56" s="8">
        <v>2.4</v>
      </c>
      <c r="H56" s="52">
        <f t="shared" si="0"/>
        <v>4.5238934211693023</v>
      </c>
      <c r="I56" s="8">
        <v>1.8699999999999999</v>
      </c>
      <c r="J56" s="5">
        <v>16.944444444444443</v>
      </c>
      <c r="K56" s="8">
        <v>2.3199999999999998</v>
      </c>
      <c r="L56" s="45">
        <v>43</v>
      </c>
      <c r="M56" s="8" t="s">
        <v>21</v>
      </c>
      <c r="N56" s="8" t="s">
        <v>26</v>
      </c>
      <c r="O56" s="8" t="s">
        <v>26</v>
      </c>
    </row>
    <row r="57" spans="1:15" x14ac:dyDescent="0.25">
      <c r="A57" s="8">
        <v>1</v>
      </c>
      <c r="B57" s="8" t="s">
        <v>71</v>
      </c>
      <c r="C57" s="8">
        <v>20220516</v>
      </c>
      <c r="D57" s="10">
        <v>1162</v>
      </c>
      <c r="E57" s="14">
        <v>81.7</v>
      </c>
      <c r="F57" s="8" t="s">
        <v>24</v>
      </c>
      <c r="G57" s="8">
        <v>2.2999999999999998</v>
      </c>
      <c r="H57" s="52">
        <f t="shared" si="0"/>
        <v>4.1547562843725006</v>
      </c>
      <c r="I57" s="8">
        <v>1.8699999999999999</v>
      </c>
      <c r="J57" s="5">
        <v>19.166666666666668</v>
      </c>
      <c r="K57" s="8">
        <v>2.7800000000000002</v>
      </c>
      <c r="L57" s="45">
        <v>48</v>
      </c>
      <c r="M57" s="8" t="s">
        <v>27</v>
      </c>
      <c r="N57" s="8" t="s">
        <v>26</v>
      </c>
      <c r="O57" s="8" t="s">
        <v>26</v>
      </c>
    </row>
    <row r="58" spans="1:15" x14ac:dyDescent="0.25">
      <c r="A58" s="8">
        <v>1</v>
      </c>
      <c r="B58" s="8" t="s">
        <v>71</v>
      </c>
      <c r="C58" s="8">
        <v>20220509</v>
      </c>
      <c r="D58" s="10">
        <v>1152</v>
      </c>
      <c r="E58" s="14">
        <v>81.8</v>
      </c>
      <c r="F58" s="8" t="s">
        <v>24</v>
      </c>
      <c r="G58" s="8">
        <v>2.4</v>
      </c>
      <c r="H58" s="52">
        <f t="shared" si="0"/>
        <v>4.5238934211693023</v>
      </c>
      <c r="I58" s="8">
        <v>1.92</v>
      </c>
      <c r="J58" s="5">
        <v>18.888888888888889</v>
      </c>
      <c r="K58" s="8">
        <v>2.63</v>
      </c>
      <c r="L58" s="45">
        <v>40</v>
      </c>
      <c r="M58" s="8" t="s">
        <v>21</v>
      </c>
      <c r="N58" s="8" t="s">
        <v>26</v>
      </c>
      <c r="O58" s="8" t="s">
        <v>26</v>
      </c>
    </row>
    <row r="59" spans="1:15" x14ac:dyDescent="0.25">
      <c r="A59" s="8">
        <v>1</v>
      </c>
      <c r="B59" s="8" t="s">
        <v>71</v>
      </c>
      <c r="C59" s="8">
        <v>20220425</v>
      </c>
      <c r="D59" s="10">
        <v>1114</v>
      </c>
      <c r="E59" s="14">
        <v>81.900000000000006</v>
      </c>
      <c r="F59" s="8" t="s">
        <v>24</v>
      </c>
      <c r="G59" s="8">
        <v>2.4</v>
      </c>
      <c r="H59" s="52">
        <f t="shared" si="0"/>
        <v>4.5238934211693023</v>
      </c>
      <c r="I59" s="8">
        <v>1.85</v>
      </c>
      <c r="J59" s="5">
        <v>16.666666666666668</v>
      </c>
      <c r="K59" s="8">
        <v>2.4</v>
      </c>
      <c r="L59" s="45">
        <v>36</v>
      </c>
      <c r="M59" s="8" t="s">
        <v>21</v>
      </c>
      <c r="N59" s="8" t="s">
        <v>26</v>
      </c>
      <c r="O59" s="8" t="s">
        <v>26</v>
      </c>
    </row>
    <row r="60" spans="1:15" x14ac:dyDescent="0.25">
      <c r="A60" s="8">
        <v>1</v>
      </c>
      <c r="B60" s="8" t="s">
        <v>71</v>
      </c>
      <c r="C60" s="8">
        <v>20220321</v>
      </c>
      <c r="D60" s="10">
        <v>1045</v>
      </c>
      <c r="E60" s="14">
        <v>82</v>
      </c>
      <c r="F60" s="8" t="s">
        <v>24</v>
      </c>
      <c r="G60" s="8">
        <v>2.4</v>
      </c>
      <c r="H60" s="52">
        <f t="shared" si="0"/>
        <v>4.5238934211693023</v>
      </c>
      <c r="I60" s="8">
        <v>1.97</v>
      </c>
      <c r="J60" s="5">
        <v>15.833333333333334</v>
      </c>
      <c r="K60" s="8">
        <v>2.62</v>
      </c>
      <c r="L60" s="45">
        <v>51</v>
      </c>
      <c r="M60" s="8" t="s">
        <v>27</v>
      </c>
      <c r="N60" s="8" t="s">
        <v>26</v>
      </c>
      <c r="O60" s="8" t="s">
        <v>26</v>
      </c>
    </row>
    <row r="61" spans="1:15" x14ac:dyDescent="0.25">
      <c r="A61" s="8">
        <v>1</v>
      </c>
      <c r="B61" s="8" t="s">
        <v>71</v>
      </c>
      <c r="C61" s="8">
        <v>20220321</v>
      </c>
      <c r="D61" s="10">
        <v>1056</v>
      </c>
      <c r="E61" s="14">
        <v>82.5</v>
      </c>
      <c r="F61" s="8" t="s">
        <v>24</v>
      </c>
      <c r="G61" s="8">
        <v>2.4</v>
      </c>
      <c r="H61" s="52">
        <f t="shared" si="0"/>
        <v>4.5238934211693023</v>
      </c>
      <c r="I61" s="8">
        <v>1.8199999999999998</v>
      </c>
      <c r="J61" s="5">
        <v>25</v>
      </c>
      <c r="K61" s="8">
        <v>2.62</v>
      </c>
      <c r="L61" s="45">
        <v>47</v>
      </c>
      <c r="M61" s="8" t="s">
        <v>21</v>
      </c>
      <c r="N61" s="8" t="s">
        <v>26</v>
      </c>
      <c r="O61" s="8" t="s">
        <v>26</v>
      </c>
    </row>
    <row r="62" spans="1:15" x14ac:dyDescent="0.25">
      <c r="A62" s="8">
        <v>1</v>
      </c>
      <c r="B62" s="8" t="s">
        <v>71</v>
      </c>
      <c r="C62" s="8">
        <v>20220321</v>
      </c>
      <c r="D62" s="10">
        <v>1046</v>
      </c>
      <c r="E62" s="14">
        <v>82.8</v>
      </c>
      <c r="F62" s="8" t="s">
        <v>24</v>
      </c>
      <c r="G62" s="8">
        <v>2.4</v>
      </c>
      <c r="H62" s="52">
        <f t="shared" si="0"/>
        <v>4.5238934211693023</v>
      </c>
      <c r="I62" s="8">
        <v>1.95</v>
      </c>
      <c r="J62" s="5">
        <v>16.944444444444443</v>
      </c>
      <c r="K62" s="8">
        <v>2.4899999999999998</v>
      </c>
      <c r="L62" s="45">
        <v>49</v>
      </c>
      <c r="M62" s="8" t="s">
        <v>21</v>
      </c>
      <c r="N62" s="8" t="s">
        <v>26</v>
      </c>
      <c r="O62" s="8" t="s">
        <v>26</v>
      </c>
    </row>
    <row r="63" spans="1:15" x14ac:dyDescent="0.25">
      <c r="A63" s="8">
        <v>1</v>
      </c>
      <c r="B63" s="8" t="s">
        <v>71</v>
      </c>
      <c r="C63" s="8">
        <v>20220523</v>
      </c>
      <c r="D63" s="10">
        <v>1210</v>
      </c>
      <c r="E63" s="14">
        <v>82.9</v>
      </c>
      <c r="F63" s="8" t="s">
        <v>24</v>
      </c>
      <c r="G63" s="8">
        <v>2.6</v>
      </c>
      <c r="H63" s="52">
        <f t="shared" si="0"/>
        <v>5.3092915845667505</v>
      </c>
      <c r="I63" s="8">
        <v>1.9300000000000002</v>
      </c>
      <c r="J63" s="5">
        <v>21.944444444444443</v>
      </c>
      <c r="K63" s="8">
        <v>2.31</v>
      </c>
      <c r="L63" s="45">
        <v>47</v>
      </c>
      <c r="M63" s="8" t="s">
        <v>27</v>
      </c>
      <c r="N63" s="8" t="s">
        <v>26</v>
      </c>
      <c r="O63" s="8" t="s">
        <v>26</v>
      </c>
    </row>
    <row r="64" spans="1:15" x14ac:dyDescent="0.25">
      <c r="A64" s="8">
        <v>1</v>
      </c>
      <c r="B64" s="8" t="s">
        <v>71</v>
      </c>
      <c r="C64" s="8">
        <v>20220321</v>
      </c>
      <c r="D64" s="10">
        <v>1055</v>
      </c>
      <c r="E64" s="14">
        <v>83.2</v>
      </c>
      <c r="F64" s="8" t="s">
        <v>24</v>
      </c>
      <c r="G64" s="8">
        <v>2.2999999999999998</v>
      </c>
      <c r="H64" s="52">
        <f t="shared" si="0"/>
        <v>4.1547562843725006</v>
      </c>
      <c r="I64" s="8">
        <v>1.9100000000000001</v>
      </c>
      <c r="J64" s="5">
        <v>18.333333333333332</v>
      </c>
      <c r="K64" s="8">
        <v>2.46</v>
      </c>
      <c r="L64" s="45">
        <v>45</v>
      </c>
      <c r="M64" s="8" t="s">
        <v>21</v>
      </c>
      <c r="N64" s="8" t="s">
        <v>26</v>
      </c>
      <c r="O64" s="8" t="s">
        <v>26</v>
      </c>
    </row>
    <row r="65" spans="1:15" x14ac:dyDescent="0.25">
      <c r="A65" s="8">
        <v>1</v>
      </c>
      <c r="B65" s="8" t="s">
        <v>71</v>
      </c>
      <c r="C65" s="8">
        <v>20220425</v>
      </c>
      <c r="D65" s="10">
        <v>1111</v>
      </c>
      <c r="E65" s="14">
        <v>83.7</v>
      </c>
      <c r="F65" s="8" t="s">
        <v>24</v>
      </c>
      <c r="G65" s="8">
        <v>2.2999999999999998</v>
      </c>
      <c r="H65" s="52">
        <f t="shared" si="0"/>
        <v>4.1547562843725006</v>
      </c>
      <c r="I65" s="8">
        <v>1.95</v>
      </c>
      <c r="J65" s="5">
        <v>18.888888888888889</v>
      </c>
      <c r="K65" s="8">
        <v>2.46</v>
      </c>
      <c r="L65" s="45">
        <v>46</v>
      </c>
      <c r="M65" s="8" t="s">
        <v>21</v>
      </c>
      <c r="N65" s="8" t="s">
        <v>26</v>
      </c>
      <c r="O65" s="8" t="s">
        <v>26</v>
      </c>
    </row>
    <row r="66" spans="1:15" x14ac:dyDescent="0.25">
      <c r="A66" s="8">
        <v>1</v>
      </c>
      <c r="B66" s="8" t="s">
        <v>71</v>
      </c>
      <c r="C66" s="8">
        <v>20220314</v>
      </c>
      <c r="D66" s="10">
        <v>1036</v>
      </c>
      <c r="E66" s="14">
        <v>83.8</v>
      </c>
      <c r="F66" s="8" t="s">
        <v>24</v>
      </c>
      <c r="G66" s="8">
        <v>2.2999999999999998</v>
      </c>
      <c r="H66" s="52">
        <f t="shared" si="0"/>
        <v>4.1547562843725006</v>
      </c>
      <c r="I66" s="8">
        <v>1.9</v>
      </c>
      <c r="J66" s="5">
        <v>14.444444444444445</v>
      </c>
      <c r="K66" s="8">
        <v>2.3199999999999998</v>
      </c>
      <c r="L66" s="45">
        <v>56</v>
      </c>
      <c r="M66" s="8" t="s">
        <v>27</v>
      </c>
      <c r="N66" s="8" t="s">
        <v>26</v>
      </c>
      <c r="O66" s="8" t="s">
        <v>26</v>
      </c>
    </row>
    <row r="67" spans="1:15" x14ac:dyDescent="0.25">
      <c r="A67" s="8">
        <v>1</v>
      </c>
      <c r="B67" s="8" t="s">
        <v>71</v>
      </c>
      <c r="C67" s="8">
        <v>20220321</v>
      </c>
      <c r="D67" s="10">
        <v>1047</v>
      </c>
      <c r="E67" s="14">
        <v>84.2</v>
      </c>
      <c r="F67" s="8" t="s">
        <v>24</v>
      </c>
      <c r="G67" s="8">
        <v>2.4</v>
      </c>
      <c r="H67" s="52">
        <f t="shared" si="0"/>
        <v>4.5238934211693023</v>
      </c>
      <c r="I67" s="8">
        <v>1.95</v>
      </c>
      <c r="J67" s="5">
        <v>16.666666666666668</v>
      </c>
      <c r="K67" s="8">
        <v>2.7800000000000002</v>
      </c>
      <c r="L67" s="45">
        <v>65</v>
      </c>
      <c r="M67" s="8" t="s">
        <v>27</v>
      </c>
      <c r="N67" s="8" t="s">
        <v>26</v>
      </c>
      <c r="O67" s="8" t="s">
        <v>26</v>
      </c>
    </row>
    <row r="68" spans="1:15" x14ac:dyDescent="0.25">
      <c r="A68" s="8">
        <v>1</v>
      </c>
      <c r="B68" s="8" t="s">
        <v>71</v>
      </c>
      <c r="C68" s="8">
        <v>20220509</v>
      </c>
      <c r="D68" s="10">
        <v>1151</v>
      </c>
      <c r="E68" s="14">
        <v>84.3</v>
      </c>
      <c r="F68" s="8" t="s">
        <v>24</v>
      </c>
      <c r="G68" s="8">
        <v>2.6</v>
      </c>
      <c r="H68" s="52">
        <f t="shared" si="0"/>
        <v>5.3092915845667505</v>
      </c>
      <c r="I68" s="8">
        <v>1.89</v>
      </c>
      <c r="J68" s="5">
        <v>20</v>
      </c>
      <c r="K68" s="8">
        <v>2.67</v>
      </c>
      <c r="L68" s="45">
        <v>50</v>
      </c>
      <c r="M68" s="8" t="s">
        <v>27</v>
      </c>
      <c r="N68" s="8" t="s">
        <v>26</v>
      </c>
      <c r="O68" s="8" t="s">
        <v>26</v>
      </c>
    </row>
    <row r="69" spans="1:15" x14ac:dyDescent="0.25">
      <c r="A69" s="8">
        <v>1</v>
      </c>
      <c r="B69" s="8" t="s">
        <v>71</v>
      </c>
      <c r="C69" s="8">
        <v>20220509</v>
      </c>
      <c r="D69" s="10">
        <v>1143</v>
      </c>
      <c r="E69" s="14">
        <v>84.4</v>
      </c>
      <c r="F69" s="8" t="s">
        <v>24</v>
      </c>
      <c r="G69" s="8">
        <v>2.2000000000000002</v>
      </c>
      <c r="H69" s="52">
        <f t="shared" ref="H69:H132" si="1">PI()*((G69/2)^2)</f>
        <v>3.8013271108436504</v>
      </c>
      <c r="I69" s="8">
        <v>1.9</v>
      </c>
      <c r="J69" s="5">
        <v>13.611111111111111</v>
      </c>
      <c r="K69" s="8">
        <v>2.7399999999999998</v>
      </c>
      <c r="L69" s="45">
        <v>51</v>
      </c>
      <c r="M69" s="8" t="s">
        <v>21</v>
      </c>
      <c r="N69" s="8" t="s">
        <v>26</v>
      </c>
      <c r="O69" s="8" t="s">
        <v>26</v>
      </c>
    </row>
    <row r="70" spans="1:15" x14ac:dyDescent="0.25">
      <c r="A70" s="8">
        <v>1</v>
      </c>
      <c r="B70" s="8" t="s">
        <v>71</v>
      </c>
      <c r="C70" s="8">
        <v>20220516</v>
      </c>
      <c r="D70" s="10">
        <v>1183</v>
      </c>
      <c r="E70" s="14">
        <v>84.7</v>
      </c>
      <c r="F70" s="8" t="s">
        <v>24</v>
      </c>
      <c r="G70" s="8">
        <v>2.6</v>
      </c>
      <c r="H70" s="52">
        <f t="shared" si="1"/>
        <v>5.3092915845667505</v>
      </c>
      <c r="I70" s="8">
        <v>1.89</v>
      </c>
      <c r="J70" s="5">
        <v>23.055555555555557</v>
      </c>
      <c r="K70" s="8">
        <v>2.34</v>
      </c>
      <c r="L70" s="45">
        <v>65</v>
      </c>
      <c r="M70" s="8" t="s">
        <v>27</v>
      </c>
      <c r="N70" s="8" t="s">
        <v>26</v>
      </c>
      <c r="O70" s="8" t="s">
        <v>26</v>
      </c>
    </row>
    <row r="71" spans="1:15" x14ac:dyDescent="0.25">
      <c r="A71" s="8">
        <v>1</v>
      </c>
      <c r="B71" s="8" t="s">
        <v>71</v>
      </c>
      <c r="C71" s="8">
        <v>20220523</v>
      </c>
      <c r="D71" s="10">
        <v>1209</v>
      </c>
      <c r="E71" s="14">
        <v>85.2</v>
      </c>
      <c r="F71" s="8" t="s">
        <v>24</v>
      </c>
      <c r="G71" s="8">
        <v>2.4</v>
      </c>
      <c r="H71" s="52">
        <f t="shared" si="1"/>
        <v>4.5238934211693023</v>
      </c>
      <c r="I71" s="8">
        <v>1.94</v>
      </c>
      <c r="J71" s="5">
        <v>20</v>
      </c>
      <c r="K71" s="8">
        <v>2.4699999999999998</v>
      </c>
      <c r="L71" s="45">
        <v>53</v>
      </c>
      <c r="M71" s="8" t="s">
        <v>27</v>
      </c>
      <c r="N71" s="8" t="s">
        <v>26</v>
      </c>
      <c r="O71" s="8" t="s">
        <v>26</v>
      </c>
    </row>
    <row r="72" spans="1:15" x14ac:dyDescent="0.25">
      <c r="A72" s="8">
        <v>1</v>
      </c>
      <c r="B72" s="8" t="s">
        <v>71</v>
      </c>
      <c r="C72" s="8">
        <v>20220523</v>
      </c>
      <c r="D72" s="10">
        <v>1196</v>
      </c>
      <c r="E72" s="14">
        <v>85.3</v>
      </c>
      <c r="F72" s="8" t="s">
        <v>24</v>
      </c>
      <c r="G72" s="8">
        <v>2.2000000000000002</v>
      </c>
      <c r="H72" s="52">
        <f t="shared" si="1"/>
        <v>3.8013271108436504</v>
      </c>
      <c r="I72" s="8">
        <v>1.98</v>
      </c>
      <c r="J72" s="5">
        <v>14.166666666666666</v>
      </c>
      <c r="K72" s="8">
        <v>2.37</v>
      </c>
      <c r="L72" s="45">
        <v>60</v>
      </c>
      <c r="M72" s="8" t="s">
        <v>21</v>
      </c>
      <c r="N72" s="8" t="s">
        <v>26</v>
      </c>
      <c r="O72" s="8" t="s">
        <v>26</v>
      </c>
    </row>
    <row r="73" spans="1:15" x14ac:dyDescent="0.25">
      <c r="A73" s="8">
        <v>1</v>
      </c>
      <c r="B73" s="8" t="s">
        <v>71</v>
      </c>
      <c r="C73" s="8">
        <v>20220404</v>
      </c>
      <c r="D73" s="10">
        <v>1095</v>
      </c>
      <c r="E73" s="14">
        <v>85.5</v>
      </c>
      <c r="F73" s="8" t="s">
        <v>24</v>
      </c>
      <c r="G73" s="8">
        <v>2.6</v>
      </c>
      <c r="H73" s="52">
        <f t="shared" si="1"/>
        <v>5.3092915845667505</v>
      </c>
      <c r="I73" s="8">
        <v>1.95</v>
      </c>
      <c r="J73" s="5">
        <v>15.833333333333334</v>
      </c>
      <c r="K73" s="8">
        <v>2.62</v>
      </c>
      <c r="L73" s="45">
        <v>49</v>
      </c>
      <c r="M73" s="8" t="s">
        <v>27</v>
      </c>
      <c r="N73" s="8" t="s">
        <v>26</v>
      </c>
      <c r="O73" s="8" t="s">
        <v>26</v>
      </c>
    </row>
    <row r="74" spans="1:15" x14ac:dyDescent="0.25">
      <c r="A74" s="8">
        <v>1</v>
      </c>
      <c r="B74" s="8" t="s">
        <v>71</v>
      </c>
      <c r="C74" s="8">
        <v>20220509</v>
      </c>
      <c r="D74" s="10">
        <v>1136</v>
      </c>
      <c r="E74" s="14">
        <v>85.5</v>
      </c>
      <c r="F74" s="8" t="s">
        <v>24</v>
      </c>
      <c r="G74" s="8">
        <v>2.2000000000000002</v>
      </c>
      <c r="H74" s="52">
        <f t="shared" si="1"/>
        <v>3.8013271108436504</v>
      </c>
      <c r="I74" s="8">
        <v>1.94</v>
      </c>
      <c r="J74" s="5">
        <v>16.111111111111111</v>
      </c>
      <c r="K74" s="8">
        <v>2.66</v>
      </c>
      <c r="L74" s="45">
        <v>67</v>
      </c>
      <c r="M74" s="8" t="s">
        <v>21</v>
      </c>
      <c r="N74" s="8" t="s">
        <v>26</v>
      </c>
      <c r="O74" s="8" t="s">
        <v>26</v>
      </c>
    </row>
    <row r="75" spans="1:15" x14ac:dyDescent="0.25">
      <c r="A75" s="8">
        <v>1</v>
      </c>
      <c r="B75" s="8" t="s">
        <v>71</v>
      </c>
      <c r="C75" s="8">
        <v>20220523</v>
      </c>
      <c r="D75" s="10">
        <v>1200</v>
      </c>
      <c r="E75" s="14">
        <v>85.5</v>
      </c>
      <c r="F75" s="8" t="s">
        <v>24</v>
      </c>
      <c r="G75" s="8">
        <v>2.6</v>
      </c>
      <c r="H75" s="52">
        <f t="shared" si="1"/>
        <v>5.3092915845667505</v>
      </c>
      <c r="I75" s="8">
        <v>1.9899999999999998</v>
      </c>
      <c r="J75" s="5">
        <v>18.055555555555557</v>
      </c>
      <c r="K75" s="8">
        <v>2.68</v>
      </c>
      <c r="L75" s="45">
        <v>49</v>
      </c>
      <c r="M75" s="8" t="s">
        <v>21</v>
      </c>
      <c r="N75" s="8" t="s">
        <v>26</v>
      </c>
      <c r="O75" s="8" t="s">
        <v>26</v>
      </c>
    </row>
    <row r="76" spans="1:15" x14ac:dyDescent="0.25">
      <c r="A76" s="8">
        <v>1</v>
      </c>
      <c r="B76" s="8" t="s">
        <v>71</v>
      </c>
      <c r="C76" s="8">
        <v>20220321</v>
      </c>
      <c r="D76" s="10">
        <v>1058</v>
      </c>
      <c r="E76" s="14">
        <v>85.6</v>
      </c>
      <c r="F76" s="8" t="s">
        <v>24</v>
      </c>
      <c r="G76" s="8">
        <v>2.4</v>
      </c>
      <c r="H76" s="52">
        <f t="shared" si="1"/>
        <v>4.5238934211693023</v>
      </c>
      <c r="I76" s="8">
        <v>1.95</v>
      </c>
      <c r="J76" s="5">
        <v>18.888888888888889</v>
      </c>
      <c r="K76" s="8">
        <v>2.62</v>
      </c>
      <c r="L76" s="45">
        <v>55</v>
      </c>
      <c r="M76" s="8" t="s">
        <v>27</v>
      </c>
      <c r="N76" s="8" t="s">
        <v>26</v>
      </c>
      <c r="O76" s="8" t="s">
        <v>26</v>
      </c>
    </row>
    <row r="77" spans="1:15" x14ac:dyDescent="0.25">
      <c r="A77" s="8">
        <v>1</v>
      </c>
      <c r="B77" s="8" t="s">
        <v>71</v>
      </c>
      <c r="C77" s="8">
        <v>20220425</v>
      </c>
      <c r="D77" s="10">
        <v>1117</v>
      </c>
      <c r="E77" s="14">
        <v>85.8</v>
      </c>
      <c r="F77" s="8" t="s">
        <v>24</v>
      </c>
      <c r="G77" s="8">
        <v>2.2999999999999998</v>
      </c>
      <c r="H77" s="52">
        <f t="shared" si="1"/>
        <v>4.1547562843725006</v>
      </c>
      <c r="I77" s="8">
        <v>1.9300000000000002</v>
      </c>
      <c r="J77" s="5">
        <v>16.111111111111111</v>
      </c>
      <c r="K77" s="8">
        <v>2.68</v>
      </c>
      <c r="L77" s="47">
        <v>52</v>
      </c>
      <c r="M77" s="8" t="s">
        <v>27</v>
      </c>
      <c r="N77" s="8" t="s">
        <v>26</v>
      </c>
      <c r="O77" s="8" t="s">
        <v>26</v>
      </c>
    </row>
    <row r="78" spans="1:15" x14ac:dyDescent="0.25">
      <c r="A78" s="8">
        <v>1</v>
      </c>
      <c r="B78" s="8" t="s">
        <v>71</v>
      </c>
      <c r="C78" s="8">
        <v>20220328</v>
      </c>
      <c r="D78" s="10">
        <v>1070</v>
      </c>
      <c r="E78" s="14">
        <v>86.1</v>
      </c>
      <c r="F78" s="8" t="s">
        <v>24</v>
      </c>
      <c r="G78" s="8">
        <v>2.6</v>
      </c>
      <c r="H78" s="52">
        <f t="shared" si="1"/>
        <v>5.3092915845667505</v>
      </c>
      <c r="I78" s="8">
        <v>2</v>
      </c>
      <c r="J78" s="5">
        <v>19.444444444444443</v>
      </c>
      <c r="K78" s="8">
        <v>2.5300000000000002</v>
      </c>
      <c r="L78" s="45">
        <v>51</v>
      </c>
      <c r="M78" s="8" t="s">
        <v>21</v>
      </c>
      <c r="N78" s="8" t="s">
        <v>26</v>
      </c>
      <c r="O78" s="8" t="s">
        <v>26</v>
      </c>
    </row>
    <row r="79" spans="1:15" x14ac:dyDescent="0.25">
      <c r="A79" s="8">
        <v>1</v>
      </c>
      <c r="B79" s="8" t="s">
        <v>71</v>
      </c>
      <c r="C79" s="8">
        <v>20220425</v>
      </c>
      <c r="D79" s="10">
        <v>1115</v>
      </c>
      <c r="E79" s="14">
        <v>86.1</v>
      </c>
      <c r="F79" s="8" t="s">
        <v>24</v>
      </c>
      <c r="G79" s="8">
        <v>2.2999999999999998</v>
      </c>
      <c r="H79" s="52">
        <f t="shared" si="1"/>
        <v>4.1547562843725006</v>
      </c>
      <c r="I79" s="8">
        <v>1.97</v>
      </c>
      <c r="J79" s="5">
        <v>15</v>
      </c>
      <c r="K79" s="8">
        <v>2.62</v>
      </c>
      <c r="L79" s="45">
        <v>58</v>
      </c>
      <c r="M79" s="8" t="s">
        <v>27</v>
      </c>
      <c r="N79" s="8" t="s">
        <v>26</v>
      </c>
      <c r="O79" s="8" t="s">
        <v>26</v>
      </c>
    </row>
    <row r="80" spans="1:15" x14ac:dyDescent="0.25">
      <c r="A80" s="8">
        <v>1</v>
      </c>
      <c r="B80" s="8" t="s">
        <v>71</v>
      </c>
      <c r="C80" s="8">
        <v>20220516</v>
      </c>
      <c r="D80" s="10">
        <v>1181</v>
      </c>
      <c r="E80" s="14">
        <v>86.2</v>
      </c>
      <c r="F80" s="8" t="s">
        <v>24</v>
      </c>
      <c r="G80" s="8">
        <v>2.2999999999999998</v>
      </c>
      <c r="H80" s="52">
        <f t="shared" si="1"/>
        <v>4.1547562843725006</v>
      </c>
      <c r="I80" s="8">
        <v>1.95</v>
      </c>
      <c r="J80" s="5">
        <v>16.944444444444443</v>
      </c>
      <c r="K80" s="8">
        <v>2.31</v>
      </c>
      <c r="L80" s="45">
        <v>54</v>
      </c>
      <c r="M80" s="8" t="s">
        <v>27</v>
      </c>
      <c r="N80" s="8" t="s">
        <v>26</v>
      </c>
      <c r="O80" s="8" t="s">
        <v>26</v>
      </c>
    </row>
    <row r="81" spans="1:15" x14ac:dyDescent="0.25">
      <c r="A81" s="8">
        <v>1</v>
      </c>
      <c r="B81" s="8" t="s">
        <v>71</v>
      </c>
      <c r="C81" s="8">
        <v>20220523</v>
      </c>
      <c r="D81" s="10">
        <v>1188</v>
      </c>
      <c r="E81" s="14">
        <v>86.4</v>
      </c>
      <c r="F81" s="8" t="s">
        <v>24</v>
      </c>
      <c r="G81" s="8">
        <v>2.6</v>
      </c>
      <c r="H81" s="52">
        <f t="shared" si="1"/>
        <v>5.3092915845667505</v>
      </c>
      <c r="I81" s="8">
        <v>1.9</v>
      </c>
      <c r="J81" s="5">
        <v>20.555555555555557</v>
      </c>
      <c r="K81" s="8">
        <v>2.4699999999999998</v>
      </c>
      <c r="L81" s="45">
        <v>58</v>
      </c>
      <c r="M81" s="8" t="s">
        <v>21</v>
      </c>
      <c r="N81" s="8" t="s">
        <v>26</v>
      </c>
      <c r="O81" s="8" t="s">
        <v>26</v>
      </c>
    </row>
    <row r="82" spans="1:15" x14ac:dyDescent="0.25">
      <c r="A82" s="8">
        <v>1</v>
      </c>
      <c r="B82" s="8" t="s">
        <v>71</v>
      </c>
      <c r="C82" s="8">
        <v>20220425</v>
      </c>
      <c r="D82" s="10">
        <v>1103</v>
      </c>
      <c r="E82" s="14">
        <v>86.5</v>
      </c>
      <c r="F82" s="8" t="s">
        <v>24</v>
      </c>
      <c r="G82" s="8">
        <v>2.8</v>
      </c>
      <c r="H82" s="52">
        <f t="shared" si="1"/>
        <v>6.1575216010359934</v>
      </c>
      <c r="I82" s="8">
        <v>1.86</v>
      </c>
      <c r="J82" s="5">
        <v>21.666666666666668</v>
      </c>
      <c r="K82" s="8">
        <v>2.56</v>
      </c>
      <c r="L82" s="45">
        <v>55</v>
      </c>
      <c r="M82" s="8" t="s">
        <v>21</v>
      </c>
      <c r="N82" s="8" t="s">
        <v>26</v>
      </c>
      <c r="O82" s="8" t="s">
        <v>26</v>
      </c>
    </row>
    <row r="83" spans="1:15" x14ac:dyDescent="0.25">
      <c r="A83" s="8">
        <v>1</v>
      </c>
      <c r="B83" s="8" t="s">
        <v>71</v>
      </c>
      <c r="C83" s="8">
        <v>20220321</v>
      </c>
      <c r="D83" s="10">
        <v>1048</v>
      </c>
      <c r="E83" s="14">
        <v>87.2</v>
      </c>
      <c r="F83" s="8" t="s">
        <v>24</v>
      </c>
      <c r="G83" s="8">
        <v>2.8</v>
      </c>
      <c r="H83" s="52">
        <f t="shared" si="1"/>
        <v>6.1575216010359934</v>
      </c>
      <c r="I83" s="8">
        <v>1.95</v>
      </c>
      <c r="J83" s="5">
        <v>19.722222222222221</v>
      </c>
      <c r="K83" s="8">
        <v>2.8</v>
      </c>
      <c r="L83" s="45">
        <v>69</v>
      </c>
      <c r="M83" s="8" t="s">
        <v>21</v>
      </c>
      <c r="N83" s="8" t="s">
        <v>26</v>
      </c>
      <c r="O83" s="8" t="s">
        <v>26</v>
      </c>
    </row>
    <row r="84" spans="1:15" x14ac:dyDescent="0.25">
      <c r="A84" s="8">
        <v>1</v>
      </c>
      <c r="B84" s="8" t="s">
        <v>71</v>
      </c>
      <c r="C84" s="8">
        <v>20220328</v>
      </c>
      <c r="D84" s="10">
        <v>1079</v>
      </c>
      <c r="E84" s="14">
        <v>87.5</v>
      </c>
      <c r="F84" s="8" t="s">
        <v>24</v>
      </c>
      <c r="G84" s="8">
        <v>3</v>
      </c>
      <c r="H84" s="52">
        <f t="shared" si="1"/>
        <v>7.0685834705770345</v>
      </c>
      <c r="I84" s="8">
        <v>2.0300000000000002</v>
      </c>
      <c r="J84" s="5">
        <v>26.388888888888889</v>
      </c>
      <c r="K84" s="8">
        <v>2.7600000000000002</v>
      </c>
      <c r="L84" s="45">
        <v>60</v>
      </c>
      <c r="M84" s="8" t="s">
        <v>27</v>
      </c>
      <c r="N84" s="8" t="s">
        <v>26</v>
      </c>
      <c r="O84" s="8" t="s">
        <v>26</v>
      </c>
    </row>
    <row r="85" spans="1:15" x14ac:dyDescent="0.25">
      <c r="A85" s="8">
        <v>1</v>
      </c>
      <c r="B85" s="8" t="s">
        <v>71</v>
      </c>
      <c r="C85" s="8">
        <v>20220523</v>
      </c>
      <c r="D85" s="10">
        <v>1201</v>
      </c>
      <c r="E85" s="14">
        <v>87.5</v>
      </c>
      <c r="F85" s="8" t="s">
        <v>24</v>
      </c>
      <c r="G85" s="8">
        <v>2.2000000000000002</v>
      </c>
      <c r="H85" s="52">
        <f t="shared" si="1"/>
        <v>3.8013271108436504</v>
      </c>
      <c r="I85" s="8">
        <v>1.98</v>
      </c>
      <c r="J85" s="5">
        <v>15</v>
      </c>
      <c r="K85" s="8">
        <v>2.67</v>
      </c>
      <c r="L85" s="45">
        <v>65</v>
      </c>
      <c r="M85" s="8" t="s">
        <v>21</v>
      </c>
      <c r="N85" s="8" t="s">
        <v>26</v>
      </c>
      <c r="O85" s="8" t="s">
        <v>26</v>
      </c>
    </row>
    <row r="86" spans="1:15" x14ac:dyDescent="0.25">
      <c r="A86" s="8">
        <v>1</v>
      </c>
      <c r="B86" s="8" t="s">
        <v>71</v>
      </c>
      <c r="C86" s="8">
        <v>20220328</v>
      </c>
      <c r="D86" s="10">
        <v>1077</v>
      </c>
      <c r="E86" s="14">
        <v>87.6</v>
      </c>
      <c r="F86" s="8" t="s">
        <v>24</v>
      </c>
      <c r="G86" s="8">
        <v>2.4</v>
      </c>
      <c r="H86" s="52">
        <f t="shared" si="1"/>
        <v>4.5238934211693023</v>
      </c>
      <c r="I86" s="8">
        <v>1.9899999999999998</v>
      </c>
      <c r="J86" s="5">
        <v>18.611111111111111</v>
      </c>
      <c r="K86" s="8">
        <v>2.5100000000000002</v>
      </c>
      <c r="L86" s="45">
        <v>77</v>
      </c>
      <c r="M86" s="8" t="s">
        <v>21</v>
      </c>
      <c r="N86" s="8" t="s">
        <v>26</v>
      </c>
      <c r="O86" s="8" t="s">
        <v>26</v>
      </c>
    </row>
    <row r="87" spans="1:15" x14ac:dyDescent="0.25">
      <c r="A87" s="8">
        <v>1</v>
      </c>
      <c r="B87" s="8" t="s">
        <v>71</v>
      </c>
      <c r="C87" s="8">
        <v>20220516</v>
      </c>
      <c r="D87" s="10">
        <v>1175</v>
      </c>
      <c r="E87" s="14">
        <v>87.6</v>
      </c>
      <c r="F87" s="8" t="s">
        <v>24</v>
      </c>
      <c r="G87" s="8">
        <v>2.4</v>
      </c>
      <c r="H87" s="52">
        <f t="shared" si="1"/>
        <v>4.5238934211693023</v>
      </c>
      <c r="I87" s="8">
        <v>1.94</v>
      </c>
      <c r="J87" s="5">
        <v>15.555555555555555</v>
      </c>
      <c r="K87" s="8">
        <v>2.7</v>
      </c>
      <c r="L87" s="45">
        <v>57</v>
      </c>
      <c r="M87" s="8" t="s">
        <v>21</v>
      </c>
      <c r="N87" s="8" t="s">
        <v>26</v>
      </c>
      <c r="O87" s="8" t="s">
        <v>26</v>
      </c>
    </row>
    <row r="88" spans="1:15" x14ac:dyDescent="0.25">
      <c r="A88" s="8">
        <v>1</v>
      </c>
      <c r="B88" s="8" t="s">
        <v>71</v>
      </c>
      <c r="C88" s="8">
        <v>20220425</v>
      </c>
      <c r="D88" s="10">
        <v>1126</v>
      </c>
      <c r="E88" s="14">
        <v>87.8</v>
      </c>
      <c r="F88" s="8" t="s">
        <v>24</v>
      </c>
      <c r="G88" s="8">
        <v>2.6</v>
      </c>
      <c r="H88" s="52">
        <f t="shared" si="1"/>
        <v>5.3092915845667505</v>
      </c>
      <c r="I88" s="8">
        <v>1.94</v>
      </c>
      <c r="J88" s="5">
        <v>20.277777777777779</v>
      </c>
      <c r="K88" s="8">
        <v>2.69</v>
      </c>
      <c r="L88" s="45">
        <v>47</v>
      </c>
      <c r="M88" s="8" t="s">
        <v>21</v>
      </c>
      <c r="N88" s="8" t="s">
        <v>26</v>
      </c>
      <c r="O88" s="8" t="s">
        <v>26</v>
      </c>
    </row>
    <row r="89" spans="1:15" x14ac:dyDescent="0.25">
      <c r="A89" s="8">
        <v>1</v>
      </c>
      <c r="B89" s="8" t="s">
        <v>71</v>
      </c>
      <c r="C89" s="8">
        <v>20220516</v>
      </c>
      <c r="D89" s="10">
        <v>1163</v>
      </c>
      <c r="E89" s="14">
        <v>88.5</v>
      </c>
      <c r="F89" s="8" t="s">
        <v>24</v>
      </c>
      <c r="G89" s="8">
        <v>2.6</v>
      </c>
      <c r="H89" s="52">
        <f t="shared" si="1"/>
        <v>5.3092915845667505</v>
      </c>
      <c r="I89" s="8">
        <v>2.04</v>
      </c>
      <c r="J89" s="5">
        <v>18.333333333333332</v>
      </c>
      <c r="K89" s="8">
        <v>2.63</v>
      </c>
      <c r="L89" s="45">
        <v>59</v>
      </c>
      <c r="M89" s="8" t="s">
        <v>21</v>
      </c>
      <c r="N89" s="8" t="s">
        <v>26</v>
      </c>
      <c r="O89" s="8" t="s">
        <v>26</v>
      </c>
    </row>
    <row r="90" spans="1:15" x14ac:dyDescent="0.25">
      <c r="A90" s="8">
        <v>1</v>
      </c>
      <c r="B90" s="8" t="s">
        <v>71</v>
      </c>
      <c r="C90" s="8">
        <v>20220516</v>
      </c>
      <c r="D90" s="10">
        <v>1176</v>
      </c>
      <c r="E90" s="14">
        <v>88.5</v>
      </c>
      <c r="F90" s="8" t="s">
        <v>24</v>
      </c>
      <c r="G90" s="8">
        <v>2.2999999999999998</v>
      </c>
      <c r="H90" s="52">
        <f t="shared" si="1"/>
        <v>4.1547562843725006</v>
      </c>
      <c r="I90" s="8">
        <v>2.0499999999999998</v>
      </c>
      <c r="J90" s="5">
        <v>13.888888888888889</v>
      </c>
      <c r="K90" s="8">
        <v>2.7399999999999998</v>
      </c>
      <c r="L90" s="45">
        <v>62</v>
      </c>
      <c r="M90" s="8" t="s">
        <v>27</v>
      </c>
      <c r="N90" s="8" t="s">
        <v>26</v>
      </c>
      <c r="O90" s="8" t="s">
        <v>26</v>
      </c>
    </row>
    <row r="91" spans="1:15" x14ac:dyDescent="0.25">
      <c r="A91" s="8">
        <v>1</v>
      </c>
      <c r="B91" s="8" t="s">
        <v>71</v>
      </c>
      <c r="C91" s="8">
        <v>20220523</v>
      </c>
      <c r="D91" s="10">
        <v>1205</v>
      </c>
      <c r="E91" s="14">
        <v>88.5</v>
      </c>
      <c r="F91" s="8" t="s">
        <v>24</v>
      </c>
      <c r="G91" s="8">
        <v>2.4</v>
      </c>
      <c r="H91" s="52">
        <f t="shared" si="1"/>
        <v>4.5238934211693023</v>
      </c>
      <c r="I91" s="8">
        <v>1.9</v>
      </c>
      <c r="J91" s="5">
        <v>16.666666666666668</v>
      </c>
      <c r="K91" s="8">
        <v>2.7800000000000002</v>
      </c>
      <c r="L91" s="45">
        <v>56</v>
      </c>
      <c r="M91" s="8" t="s">
        <v>21</v>
      </c>
      <c r="N91" s="8" t="s">
        <v>26</v>
      </c>
      <c r="O91" s="8" t="s">
        <v>26</v>
      </c>
    </row>
    <row r="92" spans="1:15" x14ac:dyDescent="0.25">
      <c r="A92" s="8">
        <v>1</v>
      </c>
      <c r="B92" s="8" t="s">
        <v>71</v>
      </c>
      <c r="C92" s="8">
        <v>20220328</v>
      </c>
      <c r="D92" s="10">
        <v>1078</v>
      </c>
      <c r="E92" s="14">
        <v>88.7</v>
      </c>
      <c r="F92" s="8" t="s">
        <v>24</v>
      </c>
      <c r="G92" s="8">
        <v>2.8</v>
      </c>
      <c r="H92" s="52">
        <f t="shared" si="1"/>
        <v>6.1575216010359934</v>
      </c>
      <c r="I92" s="8">
        <v>1.95</v>
      </c>
      <c r="J92" s="5">
        <v>16.388888888888889</v>
      </c>
      <c r="K92" s="8">
        <v>2.73</v>
      </c>
      <c r="L92" s="45">
        <v>83</v>
      </c>
      <c r="M92" s="8" t="s">
        <v>21</v>
      </c>
      <c r="N92" s="8" t="s">
        <v>26</v>
      </c>
      <c r="O92" s="8" t="s">
        <v>26</v>
      </c>
    </row>
    <row r="93" spans="1:15" x14ac:dyDescent="0.25">
      <c r="A93" s="8">
        <v>1</v>
      </c>
      <c r="B93" s="8" t="s">
        <v>71</v>
      </c>
      <c r="C93" s="8">
        <v>20220523</v>
      </c>
      <c r="D93" s="10">
        <v>1191</v>
      </c>
      <c r="E93" s="14">
        <v>88.7</v>
      </c>
      <c r="F93" s="8" t="s">
        <v>24</v>
      </c>
      <c r="G93" s="8">
        <v>2.6</v>
      </c>
      <c r="H93" s="52">
        <f t="shared" si="1"/>
        <v>5.3092915845667505</v>
      </c>
      <c r="I93" s="8">
        <v>2.0499999999999998</v>
      </c>
      <c r="J93" s="5">
        <v>20</v>
      </c>
      <c r="K93" s="8">
        <v>2.6399999999999997</v>
      </c>
      <c r="L93" s="45">
        <v>58</v>
      </c>
      <c r="M93" s="8" t="s">
        <v>21</v>
      </c>
      <c r="N93" s="8" t="s">
        <v>26</v>
      </c>
      <c r="O93" s="8" t="s">
        <v>26</v>
      </c>
    </row>
    <row r="94" spans="1:15" x14ac:dyDescent="0.25">
      <c r="A94" s="8">
        <v>1</v>
      </c>
      <c r="B94" s="8" t="s">
        <v>71</v>
      </c>
      <c r="C94" s="8">
        <v>20220523</v>
      </c>
      <c r="D94" s="10">
        <v>1184</v>
      </c>
      <c r="E94" s="14">
        <v>88.8</v>
      </c>
      <c r="F94" s="8" t="s">
        <v>24</v>
      </c>
      <c r="G94" s="8">
        <v>2.4</v>
      </c>
      <c r="H94" s="52">
        <f t="shared" si="1"/>
        <v>4.5238934211693023</v>
      </c>
      <c r="I94" s="8">
        <v>1.83</v>
      </c>
      <c r="J94" s="5">
        <v>14.722222222222221</v>
      </c>
      <c r="K94" s="8">
        <v>2.73</v>
      </c>
      <c r="L94" s="45">
        <v>67</v>
      </c>
      <c r="M94" s="8" t="s">
        <v>27</v>
      </c>
      <c r="N94" s="8" t="s">
        <v>26</v>
      </c>
      <c r="O94" s="8" t="s">
        <v>26</v>
      </c>
    </row>
    <row r="95" spans="1:15" x14ac:dyDescent="0.25">
      <c r="A95" s="8">
        <v>1</v>
      </c>
      <c r="B95" s="8" t="s">
        <v>71</v>
      </c>
      <c r="C95" s="8">
        <v>20220314</v>
      </c>
      <c r="D95" s="10">
        <v>1022</v>
      </c>
      <c r="E95" s="14">
        <v>89</v>
      </c>
      <c r="F95" s="8" t="s">
        <v>24</v>
      </c>
      <c r="G95" s="8">
        <v>2.4</v>
      </c>
      <c r="H95" s="52">
        <f t="shared" si="1"/>
        <v>4.5238934211693023</v>
      </c>
      <c r="I95" s="8">
        <v>1.98</v>
      </c>
      <c r="J95" s="5">
        <v>19.722222222222221</v>
      </c>
      <c r="K95" s="8">
        <v>2.8899999999999997</v>
      </c>
      <c r="L95" s="45">
        <v>66</v>
      </c>
      <c r="M95" s="8" t="s">
        <v>21</v>
      </c>
      <c r="N95" s="8" t="s">
        <v>26</v>
      </c>
      <c r="O95" s="8" t="s">
        <v>26</v>
      </c>
    </row>
    <row r="96" spans="1:15" x14ac:dyDescent="0.25">
      <c r="A96" s="8">
        <v>1</v>
      </c>
      <c r="B96" s="8" t="s">
        <v>71</v>
      </c>
      <c r="C96" s="8">
        <v>20220516</v>
      </c>
      <c r="D96" s="10">
        <v>1174</v>
      </c>
      <c r="E96" s="14">
        <v>89</v>
      </c>
      <c r="F96" s="8" t="s">
        <v>24</v>
      </c>
      <c r="G96" s="8">
        <v>2.4</v>
      </c>
      <c r="H96" s="52">
        <f t="shared" si="1"/>
        <v>4.5238934211693023</v>
      </c>
      <c r="I96" s="8">
        <v>2.0499999999999998</v>
      </c>
      <c r="J96" s="5">
        <v>16.944444444444443</v>
      </c>
      <c r="K96" s="8">
        <v>2.91</v>
      </c>
      <c r="L96" s="45">
        <v>58</v>
      </c>
      <c r="M96" s="8" t="s">
        <v>27</v>
      </c>
      <c r="N96" s="8" t="s">
        <v>26</v>
      </c>
      <c r="O96" s="8" t="s">
        <v>26</v>
      </c>
    </row>
    <row r="97" spans="1:15" x14ac:dyDescent="0.25">
      <c r="A97" s="8">
        <v>1</v>
      </c>
      <c r="B97" s="8" t="s">
        <v>71</v>
      </c>
      <c r="C97" s="8">
        <v>20220404</v>
      </c>
      <c r="D97" s="10">
        <v>1091</v>
      </c>
      <c r="E97" s="14">
        <v>89.3</v>
      </c>
      <c r="F97" s="8" t="s">
        <v>24</v>
      </c>
      <c r="G97" s="8">
        <v>3.2</v>
      </c>
      <c r="H97" s="52">
        <f t="shared" si="1"/>
        <v>8.0424771931898711</v>
      </c>
      <c r="I97" s="8">
        <v>2.16</v>
      </c>
      <c r="J97" s="5">
        <v>26.111111111111111</v>
      </c>
      <c r="K97" s="8">
        <v>2.57</v>
      </c>
      <c r="L97" s="45">
        <v>72</v>
      </c>
      <c r="M97" s="8" t="s">
        <v>21</v>
      </c>
      <c r="N97" s="8" t="s">
        <v>26</v>
      </c>
      <c r="O97" s="8" t="s">
        <v>26</v>
      </c>
    </row>
    <row r="98" spans="1:15" x14ac:dyDescent="0.25">
      <c r="A98" s="8">
        <v>1</v>
      </c>
      <c r="B98" s="8" t="s">
        <v>71</v>
      </c>
      <c r="C98" s="8">
        <v>20220425</v>
      </c>
      <c r="D98" s="10">
        <v>1110</v>
      </c>
      <c r="E98" s="14">
        <v>90</v>
      </c>
      <c r="F98" s="8" t="s">
        <v>24</v>
      </c>
      <c r="G98" s="8">
        <v>2.4</v>
      </c>
      <c r="H98" s="52">
        <f t="shared" si="1"/>
        <v>4.5238934211693023</v>
      </c>
      <c r="I98" s="8">
        <v>1.95</v>
      </c>
      <c r="J98" s="5">
        <v>15.833333333333334</v>
      </c>
      <c r="K98" s="8">
        <v>2.7600000000000002</v>
      </c>
      <c r="L98" s="45">
        <v>70</v>
      </c>
      <c r="M98" s="8" t="s">
        <v>27</v>
      </c>
      <c r="N98" s="8" t="s">
        <v>26</v>
      </c>
      <c r="O98" s="8" t="s">
        <v>26</v>
      </c>
    </row>
    <row r="99" spans="1:15" x14ac:dyDescent="0.25">
      <c r="A99" s="8">
        <v>1</v>
      </c>
      <c r="B99" s="8" t="s">
        <v>71</v>
      </c>
      <c r="C99" s="8">
        <v>20220425</v>
      </c>
      <c r="D99" s="10">
        <v>1102</v>
      </c>
      <c r="E99" s="14">
        <v>90.1</v>
      </c>
      <c r="F99" s="8" t="s">
        <v>24</v>
      </c>
      <c r="G99" s="8">
        <v>2.4</v>
      </c>
      <c r="H99" s="52">
        <f t="shared" si="1"/>
        <v>4.5238934211693023</v>
      </c>
      <c r="I99" s="8">
        <v>1.9100000000000001</v>
      </c>
      <c r="J99" s="5">
        <v>16.666666666666668</v>
      </c>
      <c r="K99" s="8">
        <v>2.58</v>
      </c>
      <c r="L99" s="45">
        <v>60</v>
      </c>
      <c r="M99" s="8" t="s">
        <v>21</v>
      </c>
      <c r="N99" s="8" t="s">
        <v>26</v>
      </c>
      <c r="O99" s="8" t="s">
        <v>26</v>
      </c>
    </row>
    <row r="100" spans="1:15" x14ac:dyDescent="0.25">
      <c r="A100" s="8">
        <v>1</v>
      </c>
      <c r="B100" s="8" t="s">
        <v>71</v>
      </c>
      <c r="C100" s="8">
        <v>20220523</v>
      </c>
      <c r="D100" s="10">
        <v>1187</v>
      </c>
      <c r="E100" s="14">
        <v>90.2</v>
      </c>
      <c r="F100" s="8" t="s">
        <v>24</v>
      </c>
      <c r="G100" s="8">
        <v>2.4</v>
      </c>
      <c r="H100" s="52">
        <f t="shared" si="1"/>
        <v>4.5238934211693023</v>
      </c>
      <c r="I100" s="8">
        <v>1.98</v>
      </c>
      <c r="J100" s="5">
        <v>14.444444444444445</v>
      </c>
      <c r="K100" s="8">
        <v>2.7199999999999998</v>
      </c>
      <c r="L100" s="45">
        <v>55</v>
      </c>
      <c r="M100" s="8" t="s">
        <v>21</v>
      </c>
      <c r="N100" s="8" t="s">
        <v>26</v>
      </c>
      <c r="O100" s="8" t="s">
        <v>26</v>
      </c>
    </row>
    <row r="101" spans="1:15" x14ac:dyDescent="0.25">
      <c r="A101" s="8">
        <v>1</v>
      </c>
      <c r="B101" s="8" t="s">
        <v>71</v>
      </c>
      <c r="C101" s="8">
        <v>20220509</v>
      </c>
      <c r="D101" s="10">
        <v>1139</v>
      </c>
      <c r="E101" s="14">
        <v>90.4</v>
      </c>
      <c r="F101" s="8" t="s">
        <v>24</v>
      </c>
      <c r="G101" s="8">
        <v>2.6</v>
      </c>
      <c r="H101" s="52">
        <f t="shared" si="1"/>
        <v>5.3092915845667505</v>
      </c>
      <c r="I101" s="8">
        <v>2.0499999999999998</v>
      </c>
      <c r="J101" s="5">
        <v>20</v>
      </c>
      <c r="K101" s="8">
        <v>2.7800000000000002</v>
      </c>
      <c r="L101" s="45">
        <v>69</v>
      </c>
      <c r="M101" s="8" t="s">
        <v>21</v>
      </c>
      <c r="N101" s="8" t="s">
        <v>26</v>
      </c>
      <c r="O101" s="8" t="s">
        <v>26</v>
      </c>
    </row>
    <row r="102" spans="1:15" x14ac:dyDescent="0.25">
      <c r="A102" s="8">
        <v>1</v>
      </c>
      <c r="B102" s="8" t="s">
        <v>71</v>
      </c>
      <c r="C102" s="8">
        <v>20220328</v>
      </c>
      <c r="D102" s="10">
        <v>1082</v>
      </c>
      <c r="E102" s="14">
        <v>91</v>
      </c>
      <c r="F102" s="8" t="s">
        <v>24</v>
      </c>
      <c r="G102" s="8">
        <v>2.6</v>
      </c>
      <c r="H102" s="52">
        <f t="shared" si="1"/>
        <v>5.3092915845667505</v>
      </c>
      <c r="I102" s="8">
        <v>2.0499999999999998</v>
      </c>
      <c r="J102" s="5">
        <v>19.444444444444443</v>
      </c>
      <c r="K102" s="8">
        <v>2.7399999999999998</v>
      </c>
      <c r="L102" s="45">
        <v>72</v>
      </c>
      <c r="M102" s="8" t="s">
        <v>21</v>
      </c>
      <c r="N102" s="8" t="s">
        <v>26</v>
      </c>
      <c r="O102" s="8" t="s">
        <v>26</v>
      </c>
    </row>
    <row r="103" spans="1:15" x14ac:dyDescent="0.25">
      <c r="A103" s="8">
        <v>1</v>
      </c>
      <c r="B103" s="8" t="s">
        <v>71</v>
      </c>
      <c r="C103" s="8">
        <v>20220425</v>
      </c>
      <c r="D103" s="10">
        <v>1125</v>
      </c>
      <c r="E103" s="14">
        <v>91</v>
      </c>
      <c r="F103" s="8" t="s">
        <v>24</v>
      </c>
      <c r="G103" s="8">
        <v>2.6</v>
      </c>
      <c r="H103" s="52">
        <f t="shared" si="1"/>
        <v>5.3092915845667505</v>
      </c>
      <c r="I103" s="8">
        <v>1.9300000000000002</v>
      </c>
      <c r="J103" s="5">
        <v>22.5</v>
      </c>
      <c r="K103" s="8">
        <v>2.71</v>
      </c>
      <c r="L103" s="45">
        <v>64</v>
      </c>
      <c r="M103" s="8" t="s">
        <v>21</v>
      </c>
      <c r="N103" s="8" t="s">
        <v>26</v>
      </c>
      <c r="O103" s="8" t="s">
        <v>26</v>
      </c>
    </row>
    <row r="104" spans="1:15" x14ac:dyDescent="0.25">
      <c r="A104" s="8">
        <v>1</v>
      </c>
      <c r="B104" s="8" t="s">
        <v>71</v>
      </c>
      <c r="C104" s="8">
        <v>20220509</v>
      </c>
      <c r="D104" s="10">
        <v>1128</v>
      </c>
      <c r="E104" s="14">
        <v>91.2</v>
      </c>
      <c r="F104" s="8" t="s">
        <v>24</v>
      </c>
      <c r="G104" s="8">
        <v>2.2999999999999998</v>
      </c>
      <c r="H104" s="52">
        <f t="shared" si="1"/>
        <v>4.1547562843725006</v>
      </c>
      <c r="I104" s="8">
        <v>2.0699999999999998</v>
      </c>
      <c r="J104" s="5">
        <v>15.277777777777779</v>
      </c>
      <c r="K104" s="8">
        <v>3.02</v>
      </c>
      <c r="L104" s="45">
        <v>61</v>
      </c>
      <c r="M104" s="8" t="s">
        <v>27</v>
      </c>
      <c r="N104" s="8" t="s">
        <v>26</v>
      </c>
      <c r="O104" s="8" t="s">
        <v>26</v>
      </c>
    </row>
    <row r="105" spans="1:15" x14ac:dyDescent="0.25">
      <c r="A105" s="8">
        <v>1</v>
      </c>
      <c r="B105" s="8" t="s">
        <v>71</v>
      </c>
      <c r="C105" s="8">
        <v>20220509</v>
      </c>
      <c r="D105" s="10">
        <v>1148</v>
      </c>
      <c r="E105" s="14">
        <v>91.3</v>
      </c>
      <c r="F105" s="8" t="s">
        <v>24</v>
      </c>
      <c r="G105" s="8">
        <v>2.8</v>
      </c>
      <c r="H105" s="52">
        <f t="shared" si="1"/>
        <v>6.1575216010359934</v>
      </c>
      <c r="I105" s="8">
        <v>2.08</v>
      </c>
      <c r="J105" s="5">
        <v>17.5</v>
      </c>
      <c r="K105" s="8">
        <v>3</v>
      </c>
      <c r="L105" s="45">
        <v>60</v>
      </c>
      <c r="M105" s="8" t="s">
        <v>21</v>
      </c>
      <c r="N105" s="8" t="s">
        <v>26</v>
      </c>
      <c r="O105" s="8" t="s">
        <v>26</v>
      </c>
    </row>
    <row r="106" spans="1:15" x14ac:dyDescent="0.25">
      <c r="A106" s="8">
        <v>1</v>
      </c>
      <c r="B106" s="8" t="s">
        <v>71</v>
      </c>
      <c r="C106" s="8">
        <v>20220516</v>
      </c>
      <c r="D106" s="10">
        <v>1171</v>
      </c>
      <c r="E106" s="14">
        <v>91.4</v>
      </c>
      <c r="F106" s="8" t="s">
        <v>24</v>
      </c>
      <c r="G106" s="8">
        <v>2.4</v>
      </c>
      <c r="H106" s="52">
        <f t="shared" si="1"/>
        <v>4.5238934211693023</v>
      </c>
      <c r="I106" s="8">
        <v>2.09</v>
      </c>
      <c r="J106" s="5">
        <v>11.944444444444445</v>
      </c>
      <c r="K106" s="8">
        <v>2.68</v>
      </c>
      <c r="L106" s="45">
        <v>66</v>
      </c>
      <c r="M106" s="8" t="s">
        <v>21</v>
      </c>
      <c r="N106" s="8" t="s">
        <v>26</v>
      </c>
      <c r="O106" s="8" t="s">
        <v>26</v>
      </c>
    </row>
    <row r="107" spans="1:15" x14ac:dyDescent="0.25">
      <c r="A107" s="8">
        <v>1</v>
      </c>
      <c r="B107" s="8" t="s">
        <v>71</v>
      </c>
      <c r="C107" s="8">
        <v>20220425</v>
      </c>
      <c r="D107" s="10">
        <v>1120</v>
      </c>
      <c r="E107" s="14">
        <v>91.5</v>
      </c>
      <c r="F107" s="8" t="s">
        <v>24</v>
      </c>
      <c r="G107" s="8">
        <v>2.6</v>
      </c>
      <c r="H107" s="52">
        <f t="shared" si="1"/>
        <v>5.3092915845667505</v>
      </c>
      <c r="I107" s="8">
        <v>2.04</v>
      </c>
      <c r="J107" s="5">
        <v>22.5</v>
      </c>
      <c r="K107" s="8">
        <v>2.77</v>
      </c>
      <c r="L107" s="45">
        <v>70</v>
      </c>
      <c r="M107" s="8" t="s">
        <v>21</v>
      </c>
      <c r="N107" s="8" t="s">
        <v>26</v>
      </c>
      <c r="O107" s="8" t="s">
        <v>26</v>
      </c>
    </row>
    <row r="108" spans="1:15" x14ac:dyDescent="0.25">
      <c r="A108" s="8">
        <v>1</v>
      </c>
      <c r="B108" s="8" t="s">
        <v>71</v>
      </c>
      <c r="C108" s="8">
        <v>20220516</v>
      </c>
      <c r="D108" s="10">
        <v>1172</v>
      </c>
      <c r="E108" s="14">
        <v>91.5</v>
      </c>
      <c r="F108" s="8" t="s">
        <v>24</v>
      </c>
      <c r="G108" s="8">
        <v>2.8</v>
      </c>
      <c r="H108" s="52">
        <f t="shared" si="1"/>
        <v>6.1575216010359934</v>
      </c>
      <c r="I108" s="8">
        <v>2.12</v>
      </c>
      <c r="J108" s="5">
        <v>21.666666666666668</v>
      </c>
      <c r="K108" s="8">
        <v>2.75</v>
      </c>
      <c r="L108" s="45">
        <v>65</v>
      </c>
      <c r="M108" s="8" t="s">
        <v>27</v>
      </c>
      <c r="N108" s="8" t="s">
        <v>26</v>
      </c>
      <c r="O108" s="8" t="s">
        <v>26</v>
      </c>
    </row>
    <row r="109" spans="1:15" x14ac:dyDescent="0.25">
      <c r="A109" s="8">
        <v>1</v>
      </c>
      <c r="B109" s="8" t="s">
        <v>71</v>
      </c>
      <c r="C109" s="8">
        <v>20220523</v>
      </c>
      <c r="D109" s="10">
        <v>1204</v>
      </c>
      <c r="E109" s="14">
        <v>91.5</v>
      </c>
      <c r="F109" s="8" t="s">
        <v>24</v>
      </c>
      <c r="G109" s="8">
        <v>3</v>
      </c>
      <c r="H109" s="52">
        <f t="shared" si="1"/>
        <v>7.0685834705770345</v>
      </c>
      <c r="I109" s="8">
        <v>2.0499999999999998</v>
      </c>
      <c r="J109" s="5">
        <v>19.722222222222221</v>
      </c>
      <c r="K109" s="8">
        <v>2.91</v>
      </c>
      <c r="L109" s="45">
        <v>70</v>
      </c>
      <c r="M109" s="8" t="s">
        <v>27</v>
      </c>
      <c r="N109" s="8" t="s">
        <v>26</v>
      </c>
      <c r="O109" s="8" t="s">
        <v>26</v>
      </c>
    </row>
    <row r="110" spans="1:15" x14ac:dyDescent="0.25">
      <c r="A110" s="8">
        <v>1</v>
      </c>
      <c r="B110" s="8" t="s">
        <v>71</v>
      </c>
      <c r="C110" s="8">
        <v>20220523</v>
      </c>
      <c r="D110" s="10">
        <v>1207</v>
      </c>
      <c r="E110" s="14">
        <v>91.5</v>
      </c>
      <c r="F110" s="8" t="s">
        <v>24</v>
      </c>
      <c r="G110" s="8">
        <v>2.4</v>
      </c>
      <c r="H110" s="52">
        <f t="shared" si="1"/>
        <v>4.5238934211693023</v>
      </c>
      <c r="I110" s="8">
        <v>2.0499999999999998</v>
      </c>
      <c r="J110" s="5">
        <v>14.166666666666666</v>
      </c>
      <c r="K110" s="8">
        <v>2.63</v>
      </c>
      <c r="L110" s="45">
        <v>66</v>
      </c>
      <c r="M110" s="8" t="s">
        <v>21</v>
      </c>
      <c r="N110" s="8" t="s">
        <v>26</v>
      </c>
      <c r="O110" s="8" t="s">
        <v>26</v>
      </c>
    </row>
    <row r="111" spans="1:15" x14ac:dyDescent="0.25">
      <c r="A111" s="8">
        <v>1</v>
      </c>
      <c r="B111" s="8" t="s">
        <v>71</v>
      </c>
      <c r="C111" s="8">
        <v>20220523</v>
      </c>
      <c r="D111" s="10">
        <v>1198</v>
      </c>
      <c r="E111" s="14">
        <v>91.7</v>
      </c>
      <c r="F111" s="8" t="s">
        <v>24</v>
      </c>
      <c r="G111" s="8">
        <v>2.6</v>
      </c>
      <c r="H111" s="52">
        <f t="shared" si="1"/>
        <v>5.3092915845667505</v>
      </c>
      <c r="I111" s="8">
        <v>2.0100000000000002</v>
      </c>
      <c r="J111" s="5">
        <v>15.555555555555555</v>
      </c>
      <c r="K111" s="8">
        <v>2.98</v>
      </c>
      <c r="L111" s="45">
        <v>73</v>
      </c>
      <c r="M111" s="8" t="s">
        <v>21</v>
      </c>
      <c r="N111" s="8" t="s">
        <v>26</v>
      </c>
      <c r="O111" s="8" t="s">
        <v>26</v>
      </c>
    </row>
    <row r="112" spans="1:15" x14ac:dyDescent="0.25">
      <c r="A112" s="8">
        <v>1</v>
      </c>
      <c r="B112" s="8" t="s">
        <v>71</v>
      </c>
      <c r="C112" s="8">
        <v>20220314</v>
      </c>
      <c r="D112" s="10">
        <v>1027</v>
      </c>
      <c r="E112" s="14">
        <v>91.9</v>
      </c>
      <c r="F112" s="8" t="s">
        <v>24</v>
      </c>
      <c r="G112" s="8">
        <v>2.6</v>
      </c>
      <c r="H112" s="52">
        <f t="shared" si="1"/>
        <v>5.3092915845667505</v>
      </c>
      <c r="I112" s="8">
        <v>2.02</v>
      </c>
      <c r="J112" s="5">
        <v>16.666666666666668</v>
      </c>
      <c r="K112" s="8">
        <v>2.82</v>
      </c>
      <c r="L112" s="45">
        <v>67</v>
      </c>
      <c r="M112" s="8" t="s">
        <v>21</v>
      </c>
      <c r="N112" s="8" t="s">
        <v>26</v>
      </c>
      <c r="O112" s="8" t="s">
        <v>26</v>
      </c>
    </row>
    <row r="113" spans="1:15" x14ac:dyDescent="0.25">
      <c r="A113" s="8">
        <v>1</v>
      </c>
      <c r="B113" s="8" t="s">
        <v>71</v>
      </c>
      <c r="C113" s="8">
        <v>20220404</v>
      </c>
      <c r="D113" s="10">
        <v>1098</v>
      </c>
      <c r="E113" s="14">
        <v>92</v>
      </c>
      <c r="F113" s="8" t="s">
        <v>24</v>
      </c>
      <c r="G113" s="8">
        <v>3</v>
      </c>
      <c r="H113" s="52">
        <f t="shared" si="1"/>
        <v>7.0685834705770345</v>
      </c>
      <c r="I113" s="8">
        <v>2.1100000000000003</v>
      </c>
      <c r="J113" s="5">
        <v>21.111111111111111</v>
      </c>
      <c r="K113" s="8">
        <v>2.65</v>
      </c>
      <c r="L113" s="45">
        <v>96</v>
      </c>
      <c r="M113" s="8" t="s">
        <v>21</v>
      </c>
      <c r="N113" s="8" t="s">
        <v>26</v>
      </c>
      <c r="O113" s="8" t="s">
        <v>26</v>
      </c>
    </row>
    <row r="114" spans="1:15" x14ac:dyDescent="0.25">
      <c r="A114" s="8">
        <v>1</v>
      </c>
      <c r="B114" s="8" t="s">
        <v>71</v>
      </c>
      <c r="C114" s="8">
        <v>20220321</v>
      </c>
      <c r="D114" s="10">
        <v>1049</v>
      </c>
      <c r="E114" s="14">
        <v>92.1</v>
      </c>
      <c r="F114" s="8" t="s">
        <v>24</v>
      </c>
      <c r="G114" s="8">
        <v>3</v>
      </c>
      <c r="H114" s="52">
        <f t="shared" si="1"/>
        <v>7.0685834705770345</v>
      </c>
      <c r="I114" s="8">
        <v>2.1</v>
      </c>
      <c r="J114" s="5">
        <v>21.111111111111111</v>
      </c>
      <c r="K114" s="8">
        <v>3.0100000000000002</v>
      </c>
      <c r="L114" s="45">
        <v>76</v>
      </c>
      <c r="M114" s="8" t="s">
        <v>21</v>
      </c>
      <c r="N114" s="8" t="s">
        <v>26</v>
      </c>
      <c r="O114" s="8" t="s">
        <v>26</v>
      </c>
    </row>
    <row r="115" spans="1:15" x14ac:dyDescent="0.25">
      <c r="A115" s="8">
        <v>1</v>
      </c>
      <c r="B115" s="8" t="s">
        <v>71</v>
      </c>
      <c r="C115" s="8">
        <v>20220314</v>
      </c>
      <c r="D115" s="10">
        <v>1032</v>
      </c>
      <c r="E115" s="14">
        <v>92.3</v>
      </c>
      <c r="F115" s="8" t="s">
        <v>24</v>
      </c>
      <c r="G115" s="8">
        <v>2.4</v>
      </c>
      <c r="H115" s="52">
        <f t="shared" si="1"/>
        <v>4.5238934211693023</v>
      </c>
      <c r="I115" s="8">
        <v>2</v>
      </c>
      <c r="J115" s="5">
        <v>15.833333333333334</v>
      </c>
      <c r="K115" s="8">
        <v>2.81</v>
      </c>
      <c r="L115" s="45">
        <v>74</v>
      </c>
      <c r="M115" s="8" t="s">
        <v>21</v>
      </c>
      <c r="N115" s="8" t="s">
        <v>26</v>
      </c>
      <c r="O115" s="8" t="s">
        <v>26</v>
      </c>
    </row>
    <row r="116" spans="1:15" x14ac:dyDescent="0.25">
      <c r="A116" s="8">
        <v>1</v>
      </c>
      <c r="B116" s="8" t="s">
        <v>71</v>
      </c>
      <c r="C116" s="8">
        <v>20220314</v>
      </c>
      <c r="D116" s="10">
        <v>1034</v>
      </c>
      <c r="E116" s="14">
        <v>92.4</v>
      </c>
      <c r="F116" s="8" t="s">
        <v>24</v>
      </c>
      <c r="G116" s="8">
        <v>2.2999999999999998</v>
      </c>
      <c r="H116" s="52">
        <f t="shared" si="1"/>
        <v>4.1547562843725006</v>
      </c>
      <c r="I116" s="8">
        <v>2.0300000000000002</v>
      </c>
      <c r="J116" s="5">
        <v>15.833333333333334</v>
      </c>
      <c r="K116" s="8">
        <v>2.79</v>
      </c>
      <c r="L116" s="45">
        <v>70</v>
      </c>
      <c r="M116" s="8" t="s">
        <v>27</v>
      </c>
      <c r="N116" s="8" t="s">
        <v>26</v>
      </c>
      <c r="O116" s="8" t="s">
        <v>26</v>
      </c>
    </row>
    <row r="117" spans="1:15" x14ac:dyDescent="0.25">
      <c r="A117" s="8">
        <v>1</v>
      </c>
      <c r="B117" s="8" t="s">
        <v>71</v>
      </c>
      <c r="C117" s="8">
        <v>20220328</v>
      </c>
      <c r="D117" s="10">
        <v>1071</v>
      </c>
      <c r="E117" s="14">
        <v>92.5</v>
      </c>
      <c r="F117" s="8" t="s">
        <v>24</v>
      </c>
      <c r="G117" s="8">
        <v>2.8</v>
      </c>
      <c r="H117" s="52">
        <f t="shared" si="1"/>
        <v>6.1575216010359934</v>
      </c>
      <c r="I117" s="8">
        <v>1.9899999999999998</v>
      </c>
      <c r="J117" s="5">
        <v>20.555555555555557</v>
      </c>
      <c r="K117" s="8">
        <v>2.62</v>
      </c>
      <c r="L117" s="45">
        <v>78</v>
      </c>
      <c r="M117" s="8" t="s">
        <v>21</v>
      </c>
      <c r="N117" s="8" t="s">
        <v>26</v>
      </c>
      <c r="O117" s="8" t="s">
        <v>26</v>
      </c>
    </row>
    <row r="118" spans="1:15" x14ac:dyDescent="0.25">
      <c r="A118" s="8">
        <v>1</v>
      </c>
      <c r="B118" s="8" t="s">
        <v>71</v>
      </c>
      <c r="C118" s="8">
        <v>20220328</v>
      </c>
      <c r="D118" s="10">
        <v>1081</v>
      </c>
      <c r="E118" s="14">
        <v>92.6</v>
      </c>
      <c r="F118" s="8" t="s">
        <v>24</v>
      </c>
      <c r="G118" s="8">
        <v>3.4</v>
      </c>
      <c r="H118" s="52">
        <f t="shared" si="1"/>
        <v>9.0792027688745005</v>
      </c>
      <c r="I118" s="8">
        <v>2.15</v>
      </c>
      <c r="J118" s="5">
        <v>24.444444444444443</v>
      </c>
      <c r="K118" s="8">
        <v>3</v>
      </c>
      <c r="L118" s="45">
        <v>74</v>
      </c>
      <c r="M118" s="8" t="s">
        <v>27</v>
      </c>
      <c r="N118" s="8" t="s">
        <v>26</v>
      </c>
      <c r="O118" s="8" t="s">
        <v>26</v>
      </c>
    </row>
    <row r="119" spans="1:15" x14ac:dyDescent="0.25">
      <c r="A119" s="8">
        <v>1</v>
      </c>
      <c r="B119" s="8" t="s">
        <v>71</v>
      </c>
      <c r="C119" s="8">
        <v>20220523</v>
      </c>
      <c r="D119" s="10">
        <v>1189</v>
      </c>
      <c r="E119" s="14">
        <v>92.8</v>
      </c>
      <c r="F119" s="8" t="s">
        <v>24</v>
      </c>
      <c r="G119" s="8">
        <v>2.4</v>
      </c>
      <c r="H119" s="52">
        <f t="shared" si="1"/>
        <v>4.5238934211693023</v>
      </c>
      <c r="I119" s="8">
        <v>2.0699999999999998</v>
      </c>
      <c r="J119" s="5">
        <v>15.833333333333334</v>
      </c>
      <c r="K119" s="8">
        <v>2.9</v>
      </c>
      <c r="L119" s="45">
        <v>68</v>
      </c>
      <c r="M119" s="8" t="s">
        <v>27</v>
      </c>
      <c r="N119" s="8" t="s">
        <v>26</v>
      </c>
      <c r="O119" s="8" t="s">
        <v>26</v>
      </c>
    </row>
    <row r="120" spans="1:15" x14ac:dyDescent="0.25">
      <c r="A120" s="8">
        <v>1</v>
      </c>
      <c r="B120" s="8" t="s">
        <v>71</v>
      </c>
      <c r="C120" s="8">
        <v>20220523</v>
      </c>
      <c r="D120" s="10">
        <v>1193</v>
      </c>
      <c r="E120" s="14">
        <v>93.2</v>
      </c>
      <c r="F120" s="8" t="s">
        <v>24</v>
      </c>
      <c r="G120" s="8">
        <v>2.6</v>
      </c>
      <c r="H120" s="52">
        <f t="shared" si="1"/>
        <v>5.3092915845667505</v>
      </c>
      <c r="I120" s="8">
        <v>2.13</v>
      </c>
      <c r="J120" s="5">
        <v>20.277777777777779</v>
      </c>
      <c r="K120" s="8">
        <v>2.8</v>
      </c>
      <c r="L120" s="45">
        <v>68</v>
      </c>
      <c r="M120" s="8" t="s">
        <v>27</v>
      </c>
      <c r="N120" s="8" t="s">
        <v>26</v>
      </c>
      <c r="O120" s="8" t="s">
        <v>26</v>
      </c>
    </row>
    <row r="121" spans="1:15" x14ac:dyDescent="0.25">
      <c r="A121" s="8">
        <v>1</v>
      </c>
      <c r="B121" s="8" t="s">
        <v>71</v>
      </c>
      <c r="C121" s="8">
        <v>20220321</v>
      </c>
      <c r="D121" s="10">
        <v>1051</v>
      </c>
      <c r="E121" s="14">
        <v>93.5</v>
      </c>
      <c r="F121" s="8" t="s">
        <v>24</v>
      </c>
      <c r="G121" s="8">
        <v>3</v>
      </c>
      <c r="H121" s="52">
        <f t="shared" si="1"/>
        <v>7.0685834705770345</v>
      </c>
      <c r="I121" s="8">
        <v>1.9600000000000002</v>
      </c>
      <c r="J121" s="5">
        <v>21.388888888888889</v>
      </c>
      <c r="K121" s="8">
        <v>2.92</v>
      </c>
      <c r="L121" s="45">
        <v>73</v>
      </c>
      <c r="M121" s="8" t="s">
        <v>27</v>
      </c>
      <c r="N121" s="8" t="s">
        <v>26</v>
      </c>
      <c r="O121" s="8" t="s">
        <v>26</v>
      </c>
    </row>
    <row r="122" spans="1:15" x14ac:dyDescent="0.25">
      <c r="A122" s="8">
        <v>1</v>
      </c>
      <c r="B122" s="8" t="s">
        <v>71</v>
      </c>
      <c r="C122" s="8">
        <v>20220516</v>
      </c>
      <c r="D122" s="10">
        <v>1157</v>
      </c>
      <c r="E122" s="14">
        <v>93.5</v>
      </c>
      <c r="F122" s="8" t="s">
        <v>24</v>
      </c>
      <c r="G122" s="8">
        <v>2.8</v>
      </c>
      <c r="H122" s="52">
        <f t="shared" si="1"/>
        <v>6.1575216010359934</v>
      </c>
      <c r="I122" s="8">
        <v>2.13</v>
      </c>
      <c r="J122" s="5">
        <v>18.055555555555557</v>
      </c>
      <c r="K122" s="8">
        <v>2.69</v>
      </c>
      <c r="L122" s="45">
        <v>60</v>
      </c>
      <c r="M122" s="8" t="s">
        <v>21</v>
      </c>
      <c r="N122" s="8" t="s">
        <v>26</v>
      </c>
      <c r="O122" s="8" t="s">
        <v>26</v>
      </c>
    </row>
    <row r="123" spans="1:15" ht="15.95" customHeight="1" x14ac:dyDescent="0.25">
      <c r="A123" s="8">
        <v>1</v>
      </c>
      <c r="B123" s="8" t="s">
        <v>71</v>
      </c>
      <c r="C123" s="8">
        <v>20220516</v>
      </c>
      <c r="D123" s="10">
        <v>1167</v>
      </c>
      <c r="E123" s="14">
        <v>93.5</v>
      </c>
      <c r="F123" s="8" t="s">
        <v>24</v>
      </c>
      <c r="G123" s="8">
        <v>2.4</v>
      </c>
      <c r="H123" s="52">
        <f t="shared" si="1"/>
        <v>4.5238934211693023</v>
      </c>
      <c r="I123" s="8">
        <v>2.08</v>
      </c>
      <c r="J123" s="5">
        <v>14.722222222222221</v>
      </c>
      <c r="K123" s="8">
        <v>3</v>
      </c>
      <c r="L123" s="45">
        <v>62</v>
      </c>
      <c r="M123" s="8" t="s">
        <v>27</v>
      </c>
      <c r="N123" s="8" t="s">
        <v>26</v>
      </c>
      <c r="O123" s="8" t="s">
        <v>26</v>
      </c>
    </row>
    <row r="124" spans="1:15" x14ac:dyDescent="0.25">
      <c r="A124" s="8">
        <v>1</v>
      </c>
      <c r="B124" s="8" t="s">
        <v>71</v>
      </c>
      <c r="C124" s="8">
        <v>20220314</v>
      </c>
      <c r="D124" s="10">
        <v>1035</v>
      </c>
      <c r="E124" s="14">
        <v>94.1</v>
      </c>
      <c r="F124" s="8" t="s">
        <v>24</v>
      </c>
      <c r="G124" s="8">
        <v>2.6</v>
      </c>
      <c r="H124" s="52">
        <f t="shared" si="1"/>
        <v>5.3092915845667505</v>
      </c>
      <c r="I124" s="8">
        <v>2.0100000000000002</v>
      </c>
      <c r="J124" s="5">
        <v>19.166666666666668</v>
      </c>
      <c r="K124" s="8">
        <v>2.63</v>
      </c>
      <c r="L124" s="45">
        <v>97</v>
      </c>
      <c r="M124" s="8" t="s">
        <v>27</v>
      </c>
      <c r="N124" s="8" t="s">
        <v>26</v>
      </c>
      <c r="O124" s="8" t="s">
        <v>26</v>
      </c>
    </row>
    <row r="125" spans="1:15" x14ac:dyDescent="0.25">
      <c r="A125" s="8">
        <v>1</v>
      </c>
      <c r="B125" s="8" t="s">
        <v>71</v>
      </c>
      <c r="C125" s="8">
        <v>20220425</v>
      </c>
      <c r="D125" s="10">
        <v>1121</v>
      </c>
      <c r="E125" s="14">
        <v>94.3</v>
      </c>
      <c r="F125" s="8" t="s">
        <v>24</v>
      </c>
      <c r="G125" s="8">
        <v>2.8</v>
      </c>
      <c r="H125" s="52">
        <f t="shared" si="1"/>
        <v>6.1575216010359934</v>
      </c>
      <c r="I125" s="8">
        <v>2.13</v>
      </c>
      <c r="J125" s="5">
        <v>15.555555555555555</v>
      </c>
      <c r="K125" s="8">
        <v>2.7800000000000002</v>
      </c>
      <c r="L125" s="45">
        <v>68</v>
      </c>
      <c r="M125" s="8" t="s">
        <v>21</v>
      </c>
      <c r="N125" s="8" t="s">
        <v>26</v>
      </c>
      <c r="O125" s="8" t="s">
        <v>26</v>
      </c>
    </row>
    <row r="126" spans="1:15" x14ac:dyDescent="0.25">
      <c r="A126" s="8">
        <v>1</v>
      </c>
      <c r="B126" s="8" t="s">
        <v>71</v>
      </c>
      <c r="C126" s="8">
        <v>20220509</v>
      </c>
      <c r="D126" s="10">
        <v>1149</v>
      </c>
      <c r="E126" s="14">
        <v>94.3</v>
      </c>
      <c r="F126" s="8" t="s">
        <v>24</v>
      </c>
      <c r="G126" s="8">
        <v>3</v>
      </c>
      <c r="H126" s="52">
        <f t="shared" si="1"/>
        <v>7.0685834705770345</v>
      </c>
      <c r="I126" s="8">
        <v>2.13</v>
      </c>
      <c r="J126" s="5">
        <v>19.166666666666668</v>
      </c>
      <c r="K126" s="8">
        <v>3.1</v>
      </c>
      <c r="L126" s="45">
        <v>70</v>
      </c>
      <c r="M126" s="8" t="s">
        <v>21</v>
      </c>
      <c r="N126" s="8" t="s">
        <v>26</v>
      </c>
      <c r="O126" s="8" t="s">
        <v>26</v>
      </c>
    </row>
    <row r="127" spans="1:15" x14ac:dyDescent="0.25">
      <c r="A127" s="8">
        <v>1</v>
      </c>
      <c r="B127" s="8" t="s">
        <v>71</v>
      </c>
      <c r="C127" s="8">
        <v>20220425</v>
      </c>
      <c r="D127" s="10">
        <v>1106</v>
      </c>
      <c r="E127" s="14">
        <v>94.4</v>
      </c>
      <c r="F127" s="8" t="s">
        <v>24</v>
      </c>
      <c r="G127" s="8">
        <v>2.8</v>
      </c>
      <c r="H127" s="52">
        <f t="shared" si="1"/>
        <v>6.1575216010359934</v>
      </c>
      <c r="I127" s="8">
        <v>2.13</v>
      </c>
      <c r="J127" s="5">
        <v>16.111111111111111</v>
      </c>
      <c r="K127" s="8">
        <v>2.83</v>
      </c>
      <c r="L127" s="45">
        <v>86</v>
      </c>
      <c r="M127" s="8" t="s">
        <v>21</v>
      </c>
      <c r="N127" s="8" t="s">
        <v>26</v>
      </c>
      <c r="O127" s="8" t="s">
        <v>26</v>
      </c>
    </row>
    <row r="128" spans="1:15" x14ac:dyDescent="0.25">
      <c r="A128" s="8">
        <v>1</v>
      </c>
      <c r="B128" s="8" t="s">
        <v>71</v>
      </c>
      <c r="C128" s="8">
        <v>20220328</v>
      </c>
      <c r="D128" s="10">
        <v>1073</v>
      </c>
      <c r="E128" s="14">
        <v>94.9</v>
      </c>
      <c r="F128" s="8" t="s">
        <v>24</v>
      </c>
      <c r="G128" s="8">
        <v>2.6</v>
      </c>
      <c r="H128" s="52">
        <f t="shared" si="1"/>
        <v>5.3092915845667505</v>
      </c>
      <c r="I128" s="8">
        <v>2</v>
      </c>
      <c r="J128" s="5">
        <v>16.944444444444443</v>
      </c>
      <c r="K128" s="8">
        <v>2.52</v>
      </c>
      <c r="L128" s="45">
        <v>71</v>
      </c>
      <c r="M128" s="8" t="s">
        <v>21</v>
      </c>
      <c r="N128" s="8" t="s">
        <v>26</v>
      </c>
      <c r="O128" s="8" t="s">
        <v>26</v>
      </c>
    </row>
    <row r="129" spans="1:15" x14ac:dyDescent="0.25">
      <c r="A129" s="8">
        <v>1</v>
      </c>
      <c r="B129" s="8" t="s">
        <v>71</v>
      </c>
      <c r="C129" s="8">
        <v>20220509</v>
      </c>
      <c r="D129" s="10">
        <v>1142</v>
      </c>
      <c r="E129" s="14">
        <v>95</v>
      </c>
      <c r="F129" s="8" t="s">
        <v>24</v>
      </c>
      <c r="G129" s="8">
        <v>2.8</v>
      </c>
      <c r="H129" s="52">
        <f t="shared" si="1"/>
        <v>6.1575216010359934</v>
      </c>
      <c r="I129" s="8">
        <v>2.2000000000000002</v>
      </c>
      <c r="J129" s="5">
        <v>18.333333333333332</v>
      </c>
      <c r="K129" s="8">
        <v>3.16</v>
      </c>
      <c r="L129" s="45">
        <v>80</v>
      </c>
      <c r="M129" s="8" t="s">
        <v>21</v>
      </c>
      <c r="N129" s="8" t="s">
        <v>26</v>
      </c>
      <c r="O129" s="8" t="s">
        <v>26</v>
      </c>
    </row>
    <row r="130" spans="1:15" x14ac:dyDescent="0.25">
      <c r="A130" s="8">
        <v>1</v>
      </c>
      <c r="B130" s="8" t="s">
        <v>71</v>
      </c>
      <c r="C130" s="8">
        <v>20220314</v>
      </c>
      <c r="D130" s="10">
        <v>1037</v>
      </c>
      <c r="E130" s="14">
        <v>95.1</v>
      </c>
      <c r="F130" s="8" t="s">
        <v>24</v>
      </c>
      <c r="G130" s="8">
        <v>3.2</v>
      </c>
      <c r="H130" s="52">
        <f t="shared" si="1"/>
        <v>8.0424771931898711</v>
      </c>
      <c r="I130" s="8">
        <v>2.15</v>
      </c>
      <c r="J130" s="5">
        <v>24.722222222222221</v>
      </c>
      <c r="K130" s="8">
        <v>2.82</v>
      </c>
      <c r="L130" s="45">
        <v>97</v>
      </c>
      <c r="M130" s="8" t="s">
        <v>27</v>
      </c>
      <c r="N130" s="8" t="s">
        <v>26</v>
      </c>
      <c r="O130" s="8" t="s">
        <v>26</v>
      </c>
    </row>
    <row r="131" spans="1:15" x14ac:dyDescent="0.25">
      <c r="A131" s="8">
        <v>1</v>
      </c>
      <c r="B131" s="8" t="s">
        <v>71</v>
      </c>
      <c r="C131" s="8">
        <v>20220404</v>
      </c>
      <c r="D131" s="10">
        <v>1090</v>
      </c>
      <c r="E131" s="14">
        <v>95.3</v>
      </c>
      <c r="F131" s="8" t="s">
        <v>24</v>
      </c>
      <c r="G131" s="8">
        <v>2.6</v>
      </c>
      <c r="H131" s="52">
        <f t="shared" si="1"/>
        <v>5.3092915845667505</v>
      </c>
      <c r="I131" s="8">
        <v>2.17</v>
      </c>
      <c r="J131" s="5">
        <v>17.5</v>
      </c>
      <c r="K131" s="8">
        <v>2.87</v>
      </c>
      <c r="L131" s="45">
        <v>82</v>
      </c>
      <c r="M131" s="8" t="s">
        <v>27</v>
      </c>
      <c r="N131" s="8" t="s">
        <v>26</v>
      </c>
      <c r="O131" s="8" t="s">
        <v>26</v>
      </c>
    </row>
    <row r="132" spans="1:15" x14ac:dyDescent="0.25">
      <c r="A132" s="8">
        <v>1</v>
      </c>
      <c r="B132" s="8" t="s">
        <v>71</v>
      </c>
      <c r="C132" s="8">
        <v>20220509</v>
      </c>
      <c r="D132" s="10">
        <v>1147</v>
      </c>
      <c r="E132" s="14">
        <v>95.4</v>
      </c>
      <c r="F132" s="8" t="s">
        <v>24</v>
      </c>
      <c r="G132" s="8">
        <v>2.8</v>
      </c>
      <c r="H132" s="52">
        <f t="shared" si="1"/>
        <v>6.1575216010359934</v>
      </c>
      <c r="I132" s="8">
        <v>2.15</v>
      </c>
      <c r="J132" s="5">
        <v>18.055555555555557</v>
      </c>
      <c r="K132" s="8">
        <v>3.1399999999999997</v>
      </c>
      <c r="L132" s="45">
        <v>83</v>
      </c>
      <c r="M132" s="8" t="s">
        <v>21</v>
      </c>
      <c r="N132" s="8" t="s">
        <v>26</v>
      </c>
      <c r="O132" s="8" t="s">
        <v>26</v>
      </c>
    </row>
    <row r="133" spans="1:15" x14ac:dyDescent="0.25">
      <c r="A133" s="8">
        <v>1</v>
      </c>
      <c r="B133" s="8" t="s">
        <v>71</v>
      </c>
      <c r="C133" s="8">
        <v>20220509</v>
      </c>
      <c r="D133" s="10">
        <v>1141</v>
      </c>
      <c r="E133" s="14">
        <v>95.5</v>
      </c>
      <c r="F133" s="8" t="s">
        <v>24</v>
      </c>
      <c r="G133" s="8">
        <v>2.8</v>
      </c>
      <c r="H133" s="52">
        <f t="shared" ref="H133:H196" si="2">PI()*((G133/2)^2)</f>
        <v>6.1575216010359934</v>
      </c>
      <c r="I133" s="8">
        <v>2.1399999999999997</v>
      </c>
      <c r="J133" s="5">
        <v>19.444444444444443</v>
      </c>
      <c r="K133" s="8">
        <v>3.3200000000000003</v>
      </c>
      <c r="L133" s="45">
        <v>110</v>
      </c>
      <c r="M133" s="8" t="s">
        <v>27</v>
      </c>
      <c r="N133" s="8" t="s">
        <v>26</v>
      </c>
      <c r="O133" s="8" t="s">
        <v>26</v>
      </c>
    </row>
    <row r="134" spans="1:15" x14ac:dyDescent="0.25">
      <c r="A134" s="8">
        <v>1</v>
      </c>
      <c r="B134" s="8" t="s">
        <v>71</v>
      </c>
      <c r="C134" s="8">
        <v>20220314</v>
      </c>
      <c r="D134" s="10">
        <v>1028</v>
      </c>
      <c r="E134" s="14">
        <v>96.4</v>
      </c>
      <c r="F134" s="8" t="s">
        <v>24</v>
      </c>
      <c r="G134" s="8">
        <v>3</v>
      </c>
      <c r="H134" s="52">
        <f t="shared" si="2"/>
        <v>7.0685834705770345</v>
      </c>
      <c r="I134" s="8">
        <v>2.2399999999999998</v>
      </c>
      <c r="J134" s="5">
        <v>19.722222222222221</v>
      </c>
      <c r="K134" s="8">
        <v>3.12</v>
      </c>
      <c r="L134" s="45">
        <v>104</v>
      </c>
      <c r="M134" s="8" t="s">
        <v>27</v>
      </c>
      <c r="N134" s="8" t="s">
        <v>26</v>
      </c>
      <c r="O134" s="8" t="s">
        <v>26</v>
      </c>
    </row>
    <row r="135" spans="1:15" x14ac:dyDescent="0.25">
      <c r="A135" s="8">
        <v>1</v>
      </c>
      <c r="B135" s="8" t="s">
        <v>71</v>
      </c>
      <c r="C135" s="8">
        <v>20220321</v>
      </c>
      <c r="D135" s="10">
        <v>1060</v>
      </c>
      <c r="E135" s="14">
        <v>96.4</v>
      </c>
      <c r="F135" s="8" t="s">
        <v>24</v>
      </c>
      <c r="G135" s="8">
        <v>3</v>
      </c>
      <c r="H135" s="52">
        <f t="shared" si="2"/>
        <v>7.0685834705770345</v>
      </c>
      <c r="I135" s="8">
        <v>2</v>
      </c>
      <c r="J135" s="5">
        <v>22.222222222222221</v>
      </c>
      <c r="K135" s="8">
        <v>2.94</v>
      </c>
      <c r="L135" s="45">
        <v>93</v>
      </c>
      <c r="M135" s="8" t="s">
        <v>27</v>
      </c>
      <c r="N135" s="8" t="s">
        <v>26</v>
      </c>
      <c r="O135" s="8" t="s">
        <v>26</v>
      </c>
    </row>
    <row r="136" spans="1:15" x14ac:dyDescent="0.25">
      <c r="A136" s="8">
        <v>1</v>
      </c>
      <c r="B136" s="8" t="s">
        <v>71</v>
      </c>
      <c r="C136" s="8">
        <v>20220509</v>
      </c>
      <c r="D136" s="10">
        <v>1131</v>
      </c>
      <c r="E136" s="14">
        <v>96.5</v>
      </c>
      <c r="F136" s="8" t="s">
        <v>24</v>
      </c>
      <c r="G136" s="8">
        <v>3</v>
      </c>
      <c r="H136" s="52">
        <f t="shared" si="2"/>
        <v>7.0685834705770345</v>
      </c>
      <c r="I136" s="8">
        <v>2.08</v>
      </c>
      <c r="J136" s="5">
        <v>20.555555555555557</v>
      </c>
      <c r="K136" s="8">
        <v>2.94</v>
      </c>
      <c r="L136" s="45">
        <v>82</v>
      </c>
      <c r="M136" s="8" t="s">
        <v>27</v>
      </c>
      <c r="N136" s="8" t="s">
        <v>26</v>
      </c>
      <c r="O136" s="8" t="s">
        <v>26</v>
      </c>
    </row>
    <row r="137" spans="1:15" x14ac:dyDescent="0.25">
      <c r="A137" s="8">
        <v>1</v>
      </c>
      <c r="B137" s="8" t="s">
        <v>71</v>
      </c>
      <c r="C137" s="8">
        <v>20220425</v>
      </c>
      <c r="D137" s="10">
        <v>1116</v>
      </c>
      <c r="E137" s="14">
        <v>96.6</v>
      </c>
      <c r="F137" s="8" t="s">
        <v>24</v>
      </c>
      <c r="G137" s="8">
        <v>3</v>
      </c>
      <c r="H137" s="52">
        <f t="shared" si="2"/>
        <v>7.0685834705770345</v>
      </c>
      <c r="I137" s="8">
        <v>2.09</v>
      </c>
      <c r="J137" s="5">
        <v>20.833333333333332</v>
      </c>
      <c r="K137" s="8">
        <v>2.95</v>
      </c>
      <c r="L137" s="45">
        <v>88</v>
      </c>
      <c r="M137" s="8" t="s">
        <v>27</v>
      </c>
      <c r="N137" s="8" t="s">
        <v>26</v>
      </c>
      <c r="O137" s="8" t="s">
        <v>26</v>
      </c>
    </row>
    <row r="138" spans="1:15" x14ac:dyDescent="0.25">
      <c r="A138" s="8">
        <v>1</v>
      </c>
      <c r="B138" s="8" t="s">
        <v>71</v>
      </c>
      <c r="C138" s="8">
        <v>20220523</v>
      </c>
      <c r="D138" s="10">
        <v>1206</v>
      </c>
      <c r="E138" s="14">
        <v>97</v>
      </c>
      <c r="F138" s="8" t="s">
        <v>24</v>
      </c>
      <c r="G138" s="8">
        <v>2.8</v>
      </c>
      <c r="H138" s="52">
        <f t="shared" si="2"/>
        <v>6.1575216010359934</v>
      </c>
      <c r="I138" s="8">
        <v>2.1800000000000002</v>
      </c>
      <c r="J138" s="5">
        <v>22.777777777777779</v>
      </c>
      <c r="K138" s="8">
        <v>2.8899999999999997</v>
      </c>
      <c r="L138" s="45">
        <v>97</v>
      </c>
      <c r="M138" s="8" t="s">
        <v>21</v>
      </c>
      <c r="N138" s="8" t="s">
        <v>26</v>
      </c>
      <c r="O138" s="8" t="s">
        <v>26</v>
      </c>
    </row>
    <row r="139" spans="1:15" x14ac:dyDescent="0.25">
      <c r="A139" s="8">
        <v>1</v>
      </c>
      <c r="B139" s="8" t="s">
        <v>71</v>
      </c>
      <c r="C139" s="8">
        <v>20220425</v>
      </c>
      <c r="D139" s="10">
        <v>1100</v>
      </c>
      <c r="E139" s="14">
        <v>97.7</v>
      </c>
      <c r="F139" s="8" t="s">
        <v>24</v>
      </c>
      <c r="G139" s="8">
        <v>2.6</v>
      </c>
      <c r="H139" s="52">
        <f t="shared" si="2"/>
        <v>5.3092915845667505</v>
      </c>
      <c r="I139" s="8">
        <v>2.1</v>
      </c>
      <c r="J139" s="5">
        <v>17.777777777777779</v>
      </c>
      <c r="K139" s="8">
        <v>2.83</v>
      </c>
      <c r="L139" s="45">
        <v>106</v>
      </c>
      <c r="M139" s="8" t="s">
        <v>27</v>
      </c>
      <c r="N139" s="8" t="s">
        <v>26</v>
      </c>
      <c r="O139" s="8" t="s">
        <v>26</v>
      </c>
    </row>
    <row r="140" spans="1:15" x14ac:dyDescent="0.25">
      <c r="A140" s="8">
        <v>1</v>
      </c>
      <c r="B140" s="8" t="s">
        <v>71</v>
      </c>
      <c r="C140" s="8">
        <v>20220404</v>
      </c>
      <c r="D140" s="10">
        <v>1094</v>
      </c>
      <c r="E140" s="14">
        <v>97.8</v>
      </c>
      <c r="F140" s="8" t="s">
        <v>24</v>
      </c>
      <c r="G140" s="8">
        <v>3</v>
      </c>
      <c r="H140" s="52">
        <f t="shared" si="2"/>
        <v>7.0685834705770345</v>
      </c>
      <c r="I140" s="8">
        <v>2.1399999999999997</v>
      </c>
      <c r="J140" s="5">
        <v>24.722222222222221</v>
      </c>
      <c r="K140" s="8">
        <v>2.88</v>
      </c>
      <c r="L140" s="45">
        <v>114</v>
      </c>
      <c r="M140" s="8" t="s">
        <v>27</v>
      </c>
      <c r="N140" s="8" t="s">
        <v>26</v>
      </c>
      <c r="O140" s="8" t="s">
        <v>26</v>
      </c>
    </row>
    <row r="141" spans="1:15" x14ac:dyDescent="0.25">
      <c r="A141" s="8">
        <v>1</v>
      </c>
      <c r="B141" s="8" t="s">
        <v>71</v>
      </c>
      <c r="C141" s="8">
        <v>20220523</v>
      </c>
      <c r="D141" s="10">
        <v>1208</v>
      </c>
      <c r="E141" s="14">
        <v>98</v>
      </c>
      <c r="F141" s="8" t="s">
        <v>24</v>
      </c>
      <c r="G141" s="8">
        <v>2.6</v>
      </c>
      <c r="H141" s="52">
        <f t="shared" si="2"/>
        <v>5.3092915845667505</v>
      </c>
      <c r="I141" s="8">
        <v>2.12</v>
      </c>
      <c r="J141" s="5">
        <v>17.222222222222221</v>
      </c>
      <c r="K141" s="8">
        <v>2.83</v>
      </c>
      <c r="L141" s="45">
        <v>96</v>
      </c>
      <c r="M141" s="8" t="s">
        <v>21</v>
      </c>
      <c r="N141" s="8" t="s">
        <v>26</v>
      </c>
      <c r="O141" s="8" t="s">
        <v>26</v>
      </c>
    </row>
    <row r="142" spans="1:15" x14ac:dyDescent="0.25">
      <c r="A142" s="8">
        <v>1</v>
      </c>
      <c r="B142" s="8" t="s">
        <v>71</v>
      </c>
      <c r="C142" s="8">
        <v>20220328</v>
      </c>
      <c r="D142" s="10">
        <v>1074</v>
      </c>
      <c r="E142" s="14">
        <v>98.3</v>
      </c>
      <c r="F142" s="8" t="s">
        <v>24</v>
      </c>
      <c r="G142" s="8">
        <v>3</v>
      </c>
      <c r="H142" s="52">
        <f t="shared" si="2"/>
        <v>7.0685834705770345</v>
      </c>
      <c r="I142" s="8">
        <v>2.15</v>
      </c>
      <c r="J142" s="5">
        <v>17.5</v>
      </c>
      <c r="K142" s="8">
        <v>3.02</v>
      </c>
      <c r="L142" s="45">
        <v>88</v>
      </c>
      <c r="M142" s="8" t="s">
        <v>27</v>
      </c>
      <c r="N142" s="8" t="s">
        <v>26</v>
      </c>
      <c r="O142" s="8" t="s">
        <v>26</v>
      </c>
    </row>
    <row r="143" spans="1:15" x14ac:dyDescent="0.25">
      <c r="A143" s="8">
        <v>1</v>
      </c>
      <c r="B143" s="8" t="s">
        <v>71</v>
      </c>
      <c r="C143" s="8">
        <v>20220523</v>
      </c>
      <c r="D143" s="10">
        <v>1186</v>
      </c>
      <c r="E143" s="14">
        <v>98.6</v>
      </c>
      <c r="F143" s="8" t="s">
        <v>24</v>
      </c>
      <c r="G143" s="8">
        <v>2.8</v>
      </c>
      <c r="H143" s="52">
        <f t="shared" si="2"/>
        <v>6.1575216010359934</v>
      </c>
      <c r="I143" s="8">
        <v>2.2399999999999998</v>
      </c>
      <c r="J143" s="5">
        <v>16.944444444444443</v>
      </c>
      <c r="K143" s="8">
        <v>3.02</v>
      </c>
      <c r="L143" s="45">
        <v>102</v>
      </c>
      <c r="M143" s="8" t="s">
        <v>21</v>
      </c>
      <c r="N143" s="8" t="s">
        <v>26</v>
      </c>
      <c r="O143" s="8" t="s">
        <v>26</v>
      </c>
    </row>
    <row r="144" spans="1:15" x14ac:dyDescent="0.25">
      <c r="A144" s="8">
        <v>1</v>
      </c>
      <c r="B144" s="8" t="s">
        <v>71</v>
      </c>
      <c r="C144" s="8">
        <v>20220523</v>
      </c>
      <c r="D144" s="10">
        <v>1192</v>
      </c>
      <c r="E144" s="14">
        <v>98.6</v>
      </c>
      <c r="F144" s="8" t="s">
        <v>24</v>
      </c>
      <c r="G144" s="8">
        <v>3.2</v>
      </c>
      <c r="H144" s="52">
        <f t="shared" si="2"/>
        <v>8.0424771931898711</v>
      </c>
      <c r="I144" s="8">
        <v>2.31</v>
      </c>
      <c r="J144" s="5">
        <v>15.555555555555555</v>
      </c>
      <c r="K144" s="8">
        <v>2.9899999999999998</v>
      </c>
      <c r="L144" s="45">
        <v>80</v>
      </c>
      <c r="M144" s="8" t="s">
        <v>21</v>
      </c>
      <c r="N144" s="8" t="s">
        <v>26</v>
      </c>
      <c r="O144" s="8" t="s">
        <v>26</v>
      </c>
    </row>
    <row r="145" spans="1:15" x14ac:dyDescent="0.25">
      <c r="A145" s="8">
        <v>1</v>
      </c>
      <c r="B145" s="8" t="s">
        <v>71</v>
      </c>
      <c r="C145" s="8">
        <v>20220321</v>
      </c>
      <c r="D145" s="10">
        <v>1041</v>
      </c>
      <c r="E145" s="14">
        <v>99</v>
      </c>
      <c r="F145" s="8" t="s">
        <v>24</v>
      </c>
      <c r="G145" s="8">
        <v>3.6</v>
      </c>
      <c r="H145" s="52">
        <f t="shared" si="2"/>
        <v>10.178760197630931</v>
      </c>
      <c r="I145" s="8">
        <v>2.2999999999999998</v>
      </c>
      <c r="J145" s="5">
        <v>15</v>
      </c>
      <c r="K145" s="8">
        <v>3.44</v>
      </c>
      <c r="L145" s="45">
        <v>112</v>
      </c>
      <c r="M145" s="8" t="s">
        <v>27</v>
      </c>
      <c r="N145" s="8" t="s">
        <v>26</v>
      </c>
      <c r="O145" s="8" t="s">
        <v>26</v>
      </c>
    </row>
    <row r="146" spans="1:15" x14ac:dyDescent="0.25">
      <c r="A146" s="8">
        <v>1</v>
      </c>
      <c r="B146" s="8" t="s">
        <v>71</v>
      </c>
      <c r="C146" s="8">
        <v>20220321</v>
      </c>
      <c r="D146" s="10">
        <v>1057</v>
      </c>
      <c r="E146" s="14">
        <v>99.5</v>
      </c>
      <c r="F146" s="8" t="s">
        <v>24</v>
      </c>
      <c r="G146" s="8">
        <v>2.8</v>
      </c>
      <c r="H146" s="52">
        <f t="shared" si="2"/>
        <v>6.1575216010359934</v>
      </c>
      <c r="I146" s="8">
        <v>2.27</v>
      </c>
      <c r="J146" s="5">
        <v>17.222222222222221</v>
      </c>
      <c r="K146" s="8">
        <v>3.08</v>
      </c>
      <c r="L146" s="45">
        <v>110</v>
      </c>
      <c r="M146" s="8" t="s">
        <v>21</v>
      </c>
      <c r="N146" s="8" t="s">
        <v>26</v>
      </c>
      <c r="O146" s="8" t="s">
        <v>26</v>
      </c>
    </row>
    <row r="147" spans="1:15" x14ac:dyDescent="0.25">
      <c r="A147" s="8">
        <v>1</v>
      </c>
      <c r="B147" s="8" t="s">
        <v>71</v>
      </c>
      <c r="C147" s="8">
        <v>20220328</v>
      </c>
      <c r="D147" s="10">
        <v>1083</v>
      </c>
      <c r="E147" s="14">
        <v>99.9</v>
      </c>
      <c r="F147" s="8" t="s">
        <v>24</v>
      </c>
      <c r="G147" s="8">
        <v>2.8</v>
      </c>
      <c r="H147" s="52">
        <f t="shared" si="2"/>
        <v>6.1575216010359934</v>
      </c>
      <c r="I147" s="8">
        <v>2.08</v>
      </c>
      <c r="J147" s="5">
        <v>18.888888888888889</v>
      </c>
      <c r="K147" s="8">
        <v>2.94</v>
      </c>
      <c r="L147" s="45">
        <v>114</v>
      </c>
      <c r="M147" s="8" t="s">
        <v>27</v>
      </c>
      <c r="N147" s="8" t="s">
        <v>26</v>
      </c>
      <c r="O147" s="8" t="s">
        <v>26</v>
      </c>
    </row>
    <row r="148" spans="1:15" x14ac:dyDescent="0.25">
      <c r="A148" s="8">
        <v>1</v>
      </c>
      <c r="B148" s="8" t="s">
        <v>71</v>
      </c>
      <c r="C148" s="8">
        <v>20220307</v>
      </c>
      <c r="D148" s="10">
        <v>1008</v>
      </c>
      <c r="E148" s="14">
        <v>100</v>
      </c>
      <c r="F148" s="8" t="s">
        <v>24</v>
      </c>
      <c r="G148" s="8">
        <v>3.2</v>
      </c>
      <c r="H148" s="52">
        <f t="shared" si="2"/>
        <v>8.0424771931898711</v>
      </c>
      <c r="I148" s="8">
        <v>2.34</v>
      </c>
      <c r="J148" s="5">
        <v>20.555555555555557</v>
      </c>
      <c r="K148" s="8">
        <v>3.4799999999999995</v>
      </c>
      <c r="L148" s="45">
        <v>112</v>
      </c>
      <c r="M148" s="8" t="s">
        <v>27</v>
      </c>
      <c r="N148" s="8" t="s">
        <v>26</v>
      </c>
      <c r="O148" s="8" t="s">
        <v>26</v>
      </c>
    </row>
    <row r="149" spans="1:15" x14ac:dyDescent="0.25">
      <c r="A149" s="8">
        <v>1</v>
      </c>
      <c r="B149" s="8" t="s">
        <v>71</v>
      </c>
      <c r="C149" s="8">
        <v>20220516</v>
      </c>
      <c r="D149" s="10">
        <v>1156</v>
      </c>
      <c r="E149" s="14">
        <v>100</v>
      </c>
      <c r="F149" s="8" t="s">
        <v>24</v>
      </c>
      <c r="G149" s="8">
        <v>2.8</v>
      </c>
      <c r="H149" s="52">
        <f t="shared" si="2"/>
        <v>6.1575216010359934</v>
      </c>
      <c r="I149" s="8">
        <v>2.2999999999999998</v>
      </c>
      <c r="J149" s="5">
        <v>18.333333333333332</v>
      </c>
      <c r="K149" s="8">
        <v>3.21</v>
      </c>
      <c r="L149" s="45">
        <v>94</v>
      </c>
      <c r="M149" s="8" t="s">
        <v>27</v>
      </c>
      <c r="N149" s="8" t="s">
        <v>26</v>
      </c>
      <c r="O149" s="8" t="s">
        <v>26</v>
      </c>
    </row>
    <row r="150" spans="1:15" x14ac:dyDescent="0.25">
      <c r="A150" s="8">
        <v>1</v>
      </c>
      <c r="B150" s="8" t="s">
        <v>71</v>
      </c>
      <c r="C150" s="8">
        <v>20220425</v>
      </c>
      <c r="D150" s="10">
        <v>1104</v>
      </c>
      <c r="E150" s="14">
        <v>100.5</v>
      </c>
      <c r="F150" s="8" t="s">
        <v>24</v>
      </c>
      <c r="G150" s="8">
        <v>2.8</v>
      </c>
      <c r="H150" s="52">
        <f t="shared" si="2"/>
        <v>6.1575216010359934</v>
      </c>
      <c r="I150" s="8">
        <v>2.16</v>
      </c>
      <c r="J150" s="5">
        <v>21.111111111111111</v>
      </c>
      <c r="K150" s="8">
        <v>2.9</v>
      </c>
      <c r="L150" s="45">
        <v>85</v>
      </c>
      <c r="M150" s="8" t="s">
        <v>21</v>
      </c>
      <c r="N150" s="8" t="s">
        <v>26</v>
      </c>
      <c r="O150" s="8" t="s">
        <v>26</v>
      </c>
    </row>
    <row r="151" spans="1:15" x14ac:dyDescent="0.25">
      <c r="A151" s="8">
        <v>1</v>
      </c>
      <c r="B151" s="8" t="s">
        <v>71</v>
      </c>
      <c r="C151" s="8">
        <v>20220509</v>
      </c>
      <c r="D151" s="10">
        <v>1144</v>
      </c>
      <c r="E151" s="14">
        <v>100.5</v>
      </c>
      <c r="F151" s="8" t="s">
        <v>24</v>
      </c>
      <c r="G151" s="8">
        <v>3</v>
      </c>
      <c r="H151" s="52">
        <f t="shared" si="2"/>
        <v>7.0685834705770345</v>
      </c>
      <c r="I151" s="8">
        <v>2.2000000000000002</v>
      </c>
      <c r="J151" s="5">
        <v>18.611111111111111</v>
      </c>
      <c r="K151" s="8">
        <v>3.28</v>
      </c>
      <c r="L151" s="45">
        <v>88</v>
      </c>
      <c r="M151" s="8" t="s">
        <v>21</v>
      </c>
      <c r="N151" s="8" t="s">
        <v>26</v>
      </c>
      <c r="O151" s="8" t="s">
        <v>26</v>
      </c>
    </row>
    <row r="152" spans="1:15" x14ac:dyDescent="0.25">
      <c r="A152" s="8">
        <v>1</v>
      </c>
      <c r="B152" s="8" t="s">
        <v>71</v>
      </c>
      <c r="C152" s="8">
        <v>20220314</v>
      </c>
      <c r="D152" s="10">
        <v>1019</v>
      </c>
      <c r="E152" s="14">
        <v>100.8</v>
      </c>
      <c r="F152" s="8" t="s">
        <v>24</v>
      </c>
      <c r="G152" s="8">
        <v>3</v>
      </c>
      <c r="H152" s="52">
        <f t="shared" si="2"/>
        <v>7.0685834705770345</v>
      </c>
      <c r="I152" s="8">
        <v>2.23</v>
      </c>
      <c r="J152" s="5">
        <v>19.166666666666668</v>
      </c>
      <c r="K152" s="8">
        <v>3.08</v>
      </c>
      <c r="L152" s="45">
        <v>107</v>
      </c>
      <c r="M152" s="8" t="s">
        <v>21</v>
      </c>
      <c r="N152" s="8" t="s">
        <v>26</v>
      </c>
      <c r="O152" s="8" t="s">
        <v>26</v>
      </c>
    </row>
    <row r="153" spans="1:15" x14ac:dyDescent="0.25">
      <c r="A153" s="8">
        <v>1</v>
      </c>
      <c r="B153" s="8" t="s">
        <v>71</v>
      </c>
      <c r="C153" s="8">
        <v>20220425</v>
      </c>
      <c r="D153" s="10">
        <v>1113</v>
      </c>
      <c r="E153" s="14">
        <v>101.6</v>
      </c>
      <c r="F153" s="8" t="s">
        <v>24</v>
      </c>
      <c r="G153" s="8">
        <v>3.6</v>
      </c>
      <c r="H153" s="52">
        <f t="shared" si="2"/>
        <v>10.178760197630931</v>
      </c>
      <c r="I153" s="8">
        <v>2.2199999999999998</v>
      </c>
      <c r="J153" s="5">
        <v>22.5</v>
      </c>
      <c r="K153" s="8">
        <v>3</v>
      </c>
      <c r="L153" s="45">
        <v>100</v>
      </c>
      <c r="M153" s="8" t="s">
        <v>21</v>
      </c>
      <c r="N153" s="8" t="s">
        <v>26</v>
      </c>
      <c r="O153" s="8" t="s">
        <v>26</v>
      </c>
    </row>
    <row r="154" spans="1:15" x14ac:dyDescent="0.25">
      <c r="A154" s="8">
        <v>1</v>
      </c>
      <c r="B154" s="8" t="s">
        <v>71</v>
      </c>
      <c r="C154" s="8">
        <v>20220321</v>
      </c>
      <c r="D154" s="10">
        <v>1042</v>
      </c>
      <c r="E154" s="14">
        <v>102.1</v>
      </c>
      <c r="F154" s="8" t="s">
        <v>24</v>
      </c>
      <c r="G154" s="8">
        <v>2.8</v>
      </c>
      <c r="H154" s="52">
        <f t="shared" si="2"/>
        <v>6.1575216010359934</v>
      </c>
      <c r="I154" s="8">
        <v>2.34</v>
      </c>
      <c r="J154" s="5">
        <v>17.222222222222221</v>
      </c>
      <c r="K154" s="8">
        <v>3.0100000000000002</v>
      </c>
      <c r="L154" s="45">
        <v>138</v>
      </c>
      <c r="M154" s="8" t="s">
        <v>21</v>
      </c>
      <c r="N154" s="8" t="s">
        <v>26</v>
      </c>
      <c r="O154" s="8" t="s">
        <v>26</v>
      </c>
    </row>
    <row r="155" spans="1:15" x14ac:dyDescent="0.25">
      <c r="A155" s="8">
        <v>1</v>
      </c>
      <c r="B155" s="8" t="s">
        <v>71</v>
      </c>
      <c r="C155" s="8">
        <v>20220509</v>
      </c>
      <c r="D155" s="10">
        <v>1134</v>
      </c>
      <c r="E155" s="14">
        <v>102.1</v>
      </c>
      <c r="F155" s="8" t="s">
        <v>24</v>
      </c>
      <c r="G155" s="8">
        <v>2.8</v>
      </c>
      <c r="H155" s="52">
        <f t="shared" si="2"/>
        <v>6.1575216010359934</v>
      </c>
      <c r="I155" s="8">
        <v>2.2600000000000002</v>
      </c>
      <c r="J155" s="5">
        <v>17.5</v>
      </c>
      <c r="K155" s="8">
        <v>3.21</v>
      </c>
      <c r="L155" s="45">
        <v>100</v>
      </c>
      <c r="M155" s="8" t="s">
        <v>27</v>
      </c>
      <c r="N155" s="8" t="s">
        <v>26</v>
      </c>
      <c r="O155" s="8" t="s">
        <v>26</v>
      </c>
    </row>
    <row r="156" spans="1:15" x14ac:dyDescent="0.25">
      <c r="A156" s="8">
        <v>1</v>
      </c>
      <c r="B156" s="8" t="s">
        <v>71</v>
      </c>
      <c r="C156" s="8">
        <v>20220328</v>
      </c>
      <c r="D156" s="10">
        <v>1065</v>
      </c>
      <c r="E156" s="14">
        <v>102.4</v>
      </c>
      <c r="F156" s="8" t="s">
        <v>24</v>
      </c>
      <c r="G156" s="8">
        <v>3.2</v>
      </c>
      <c r="H156" s="52">
        <f t="shared" si="2"/>
        <v>8.0424771931898711</v>
      </c>
      <c r="I156" s="8">
        <v>2.23</v>
      </c>
      <c r="J156" s="5">
        <v>17.777777777777779</v>
      </c>
      <c r="K156" s="8">
        <v>3.2</v>
      </c>
      <c r="L156" s="45">
        <v>111</v>
      </c>
      <c r="M156" s="8" t="s">
        <v>21</v>
      </c>
      <c r="N156" s="8" t="s">
        <v>26</v>
      </c>
      <c r="O156" s="8" t="s">
        <v>26</v>
      </c>
    </row>
    <row r="157" spans="1:15" x14ac:dyDescent="0.25">
      <c r="A157" s="8">
        <v>1</v>
      </c>
      <c r="B157" s="8" t="s">
        <v>71</v>
      </c>
      <c r="C157" s="8">
        <v>20220314</v>
      </c>
      <c r="D157" s="10">
        <v>1025</v>
      </c>
      <c r="E157" s="14">
        <v>102.5</v>
      </c>
      <c r="F157" s="8" t="s">
        <v>24</v>
      </c>
      <c r="G157" s="8">
        <v>3.6</v>
      </c>
      <c r="H157" s="52">
        <f t="shared" si="2"/>
        <v>10.178760197630931</v>
      </c>
      <c r="I157" s="8">
        <v>2.35</v>
      </c>
      <c r="J157" s="5">
        <v>18.333333333333332</v>
      </c>
      <c r="K157" s="8">
        <v>3.5700000000000003</v>
      </c>
      <c r="L157" s="45">
        <v>166</v>
      </c>
      <c r="M157" s="8" t="s">
        <v>27</v>
      </c>
      <c r="N157" s="8" t="s">
        <v>26</v>
      </c>
      <c r="O157" s="8" t="s">
        <v>26</v>
      </c>
    </row>
    <row r="158" spans="1:15" x14ac:dyDescent="0.25">
      <c r="A158" s="8">
        <v>1</v>
      </c>
      <c r="B158" s="8" t="s">
        <v>71</v>
      </c>
      <c r="C158" s="8">
        <v>20220404</v>
      </c>
      <c r="D158" s="10">
        <v>1084</v>
      </c>
      <c r="E158" s="14">
        <v>102.5</v>
      </c>
      <c r="F158" s="8" t="s">
        <v>24</v>
      </c>
      <c r="G158" s="8">
        <v>3.2</v>
      </c>
      <c r="H158" s="52">
        <f t="shared" si="2"/>
        <v>8.0424771931898711</v>
      </c>
      <c r="I158" s="8">
        <v>2.2600000000000002</v>
      </c>
      <c r="J158" s="5">
        <v>17.777777777777779</v>
      </c>
      <c r="K158" s="8">
        <v>3.13</v>
      </c>
      <c r="L158" s="45">
        <v>141</v>
      </c>
      <c r="M158" s="8" t="s">
        <v>21</v>
      </c>
      <c r="N158" s="8" t="s">
        <v>26</v>
      </c>
      <c r="O158" s="8" t="s">
        <v>26</v>
      </c>
    </row>
    <row r="159" spans="1:15" x14ac:dyDescent="0.25">
      <c r="A159" s="8">
        <v>1</v>
      </c>
      <c r="B159" s="8" t="s">
        <v>71</v>
      </c>
      <c r="C159" s="8">
        <v>20220509</v>
      </c>
      <c r="D159" s="10">
        <v>1130</v>
      </c>
      <c r="E159" s="14">
        <v>102.5</v>
      </c>
      <c r="F159" s="8" t="s">
        <v>24</v>
      </c>
      <c r="G159" s="8">
        <v>3.6</v>
      </c>
      <c r="H159" s="52">
        <f t="shared" si="2"/>
        <v>10.178760197630931</v>
      </c>
      <c r="I159" s="8">
        <v>2.29</v>
      </c>
      <c r="J159" s="5">
        <v>26.388888888888889</v>
      </c>
      <c r="K159" s="8">
        <v>3.07</v>
      </c>
      <c r="L159" s="45">
        <v>120</v>
      </c>
      <c r="M159" s="8" t="s">
        <v>21</v>
      </c>
      <c r="N159" s="8" t="s">
        <v>26</v>
      </c>
      <c r="O159" s="8" t="s">
        <v>26</v>
      </c>
    </row>
    <row r="160" spans="1:15" x14ac:dyDescent="0.25">
      <c r="A160" s="8">
        <v>1</v>
      </c>
      <c r="B160" s="8" t="s">
        <v>71</v>
      </c>
      <c r="C160" s="8">
        <v>20220314</v>
      </c>
      <c r="D160" s="10">
        <v>1024</v>
      </c>
      <c r="E160" s="14">
        <v>102.6</v>
      </c>
      <c r="F160" s="8" t="s">
        <v>24</v>
      </c>
      <c r="G160" s="8">
        <v>3.6</v>
      </c>
      <c r="H160" s="52">
        <f t="shared" si="2"/>
        <v>10.178760197630931</v>
      </c>
      <c r="I160" s="8">
        <v>2.42</v>
      </c>
      <c r="J160" s="5">
        <v>26.944444444444443</v>
      </c>
      <c r="K160" s="8">
        <v>3.2600000000000002</v>
      </c>
      <c r="L160" s="45">
        <v>114</v>
      </c>
      <c r="M160" s="8" t="s">
        <v>21</v>
      </c>
      <c r="N160" s="8" t="s">
        <v>26</v>
      </c>
      <c r="O160" s="8" t="s">
        <v>26</v>
      </c>
    </row>
    <row r="161" spans="1:15" x14ac:dyDescent="0.25">
      <c r="A161" s="8">
        <v>1</v>
      </c>
      <c r="B161" s="8" t="s">
        <v>71</v>
      </c>
      <c r="C161" s="8">
        <v>20220404</v>
      </c>
      <c r="D161" s="10">
        <v>1092</v>
      </c>
      <c r="E161" s="14">
        <v>103.4</v>
      </c>
      <c r="F161" s="8" t="s">
        <v>24</v>
      </c>
      <c r="G161" s="8">
        <v>2.6</v>
      </c>
      <c r="H161" s="52">
        <f t="shared" si="2"/>
        <v>5.3092915845667505</v>
      </c>
      <c r="I161" s="8">
        <v>2.16</v>
      </c>
      <c r="J161" s="5">
        <v>17.777777777777779</v>
      </c>
      <c r="K161" s="8">
        <v>2.96</v>
      </c>
      <c r="L161" s="45">
        <v>116</v>
      </c>
      <c r="M161" s="8" t="s">
        <v>27</v>
      </c>
      <c r="N161" s="8" t="s">
        <v>26</v>
      </c>
      <c r="O161" s="8" t="s">
        <v>26</v>
      </c>
    </row>
    <row r="162" spans="1:15" x14ac:dyDescent="0.25">
      <c r="A162" s="8">
        <v>1</v>
      </c>
      <c r="B162" s="8" t="s">
        <v>71</v>
      </c>
      <c r="C162" s="8">
        <v>20220516</v>
      </c>
      <c r="D162" s="10">
        <v>1165</v>
      </c>
      <c r="E162" s="14">
        <v>103.4</v>
      </c>
      <c r="F162" s="8" t="s">
        <v>24</v>
      </c>
      <c r="G162" s="8">
        <v>3.2</v>
      </c>
      <c r="H162" s="52">
        <f t="shared" si="2"/>
        <v>8.0424771931898711</v>
      </c>
      <c r="I162" s="8">
        <v>2.2000000000000002</v>
      </c>
      <c r="J162" s="5">
        <v>22.5</v>
      </c>
      <c r="K162" s="8">
        <v>3.1100000000000003</v>
      </c>
      <c r="L162" s="45">
        <v>122</v>
      </c>
      <c r="M162" s="8" t="s">
        <v>21</v>
      </c>
      <c r="N162" s="8" t="s">
        <v>26</v>
      </c>
      <c r="O162" s="8" t="s">
        <v>26</v>
      </c>
    </row>
    <row r="163" spans="1:15" x14ac:dyDescent="0.25">
      <c r="A163" s="8">
        <v>1</v>
      </c>
      <c r="B163" s="8" t="s">
        <v>71</v>
      </c>
      <c r="C163" s="8">
        <v>20220307</v>
      </c>
      <c r="D163" s="10">
        <v>1011</v>
      </c>
      <c r="E163" s="14">
        <v>103.5</v>
      </c>
      <c r="F163" s="8" t="s">
        <v>24</v>
      </c>
      <c r="G163" s="8">
        <v>2.8</v>
      </c>
      <c r="H163" s="52">
        <f t="shared" si="2"/>
        <v>6.1575216010359934</v>
      </c>
      <c r="I163" s="8">
        <v>2.35</v>
      </c>
      <c r="J163" s="5">
        <v>17.5</v>
      </c>
      <c r="K163" s="8">
        <v>3.06</v>
      </c>
      <c r="L163" s="45">
        <v>134</v>
      </c>
      <c r="M163" s="8" t="s">
        <v>27</v>
      </c>
      <c r="N163" s="8" t="s">
        <v>26</v>
      </c>
      <c r="O163" s="8" t="s">
        <v>26</v>
      </c>
    </row>
    <row r="164" spans="1:15" x14ac:dyDescent="0.25">
      <c r="A164" s="8">
        <v>1</v>
      </c>
      <c r="B164" s="8" t="s">
        <v>71</v>
      </c>
      <c r="C164" s="8">
        <v>20220314</v>
      </c>
      <c r="D164" s="10">
        <v>1026</v>
      </c>
      <c r="E164" s="14">
        <v>103.5</v>
      </c>
      <c r="F164" s="8" t="s">
        <v>24</v>
      </c>
      <c r="G164" s="8">
        <v>3.2</v>
      </c>
      <c r="H164" s="52">
        <f t="shared" si="2"/>
        <v>8.0424771931898711</v>
      </c>
      <c r="I164" s="8">
        <v>2.37</v>
      </c>
      <c r="J164" s="5">
        <v>18.333333333333332</v>
      </c>
      <c r="K164" s="8">
        <v>3.29</v>
      </c>
      <c r="L164" s="45">
        <v>135</v>
      </c>
      <c r="M164" s="8" t="s">
        <v>21</v>
      </c>
      <c r="N164" s="8" t="s">
        <v>26</v>
      </c>
      <c r="O164" s="8" t="s">
        <v>26</v>
      </c>
    </row>
    <row r="165" spans="1:15" x14ac:dyDescent="0.25">
      <c r="A165" s="8">
        <v>1</v>
      </c>
      <c r="B165" s="8" t="s">
        <v>71</v>
      </c>
      <c r="C165" s="8">
        <v>20220509</v>
      </c>
      <c r="D165" s="10">
        <v>1146</v>
      </c>
      <c r="E165" s="14">
        <v>103.7</v>
      </c>
      <c r="F165" s="8" t="s">
        <v>24</v>
      </c>
      <c r="G165" s="8">
        <v>2.8</v>
      </c>
      <c r="H165" s="52">
        <f t="shared" si="2"/>
        <v>6.1575216010359934</v>
      </c>
      <c r="I165" s="8">
        <v>2.2000000000000002</v>
      </c>
      <c r="J165" s="5">
        <v>17.222222222222221</v>
      </c>
      <c r="K165" s="8">
        <v>3.29</v>
      </c>
      <c r="L165" s="45">
        <v>153</v>
      </c>
      <c r="M165" s="8" t="s">
        <v>27</v>
      </c>
      <c r="N165" s="8" t="s">
        <v>26</v>
      </c>
      <c r="O165" s="8" t="s">
        <v>26</v>
      </c>
    </row>
    <row r="166" spans="1:15" x14ac:dyDescent="0.25">
      <c r="A166" s="8">
        <v>1</v>
      </c>
      <c r="B166" s="8" t="s">
        <v>71</v>
      </c>
      <c r="C166" s="8">
        <v>20220509</v>
      </c>
      <c r="D166" s="10">
        <v>1145</v>
      </c>
      <c r="E166" s="14">
        <v>104.5</v>
      </c>
      <c r="F166" s="8" t="s">
        <v>24</v>
      </c>
      <c r="G166" s="8">
        <v>3.8</v>
      </c>
      <c r="H166" s="52">
        <f t="shared" si="2"/>
        <v>11.341149479459153</v>
      </c>
      <c r="I166" s="8">
        <v>2.3600000000000003</v>
      </c>
      <c r="J166" s="5">
        <v>23.055555555555557</v>
      </c>
      <c r="K166" s="8">
        <v>3.2</v>
      </c>
      <c r="L166" s="45">
        <v>126</v>
      </c>
      <c r="M166" s="8" t="s">
        <v>21</v>
      </c>
      <c r="N166" s="8" t="s">
        <v>26</v>
      </c>
      <c r="O166" s="8" t="s">
        <v>26</v>
      </c>
    </row>
    <row r="167" spans="1:15" x14ac:dyDescent="0.25">
      <c r="A167" s="8">
        <v>1</v>
      </c>
      <c r="B167" s="8" t="s">
        <v>71</v>
      </c>
      <c r="C167" s="8">
        <v>20220523</v>
      </c>
      <c r="D167" s="10">
        <v>1202</v>
      </c>
      <c r="E167" s="14">
        <v>104.5</v>
      </c>
      <c r="F167" s="8" t="s">
        <v>24</v>
      </c>
      <c r="G167" s="8">
        <v>3.4</v>
      </c>
      <c r="H167" s="52">
        <f t="shared" si="2"/>
        <v>9.0792027688745005</v>
      </c>
      <c r="I167" s="8">
        <v>2.2000000000000002</v>
      </c>
      <c r="J167" s="5">
        <v>18.333333333333332</v>
      </c>
      <c r="K167" s="8">
        <v>3.31</v>
      </c>
      <c r="L167" s="45">
        <v>139</v>
      </c>
      <c r="M167" s="8" t="s">
        <v>27</v>
      </c>
      <c r="N167" s="8" t="s">
        <v>26</v>
      </c>
      <c r="O167" s="8" t="s">
        <v>26</v>
      </c>
    </row>
    <row r="168" spans="1:15" x14ac:dyDescent="0.25">
      <c r="A168" s="8">
        <v>1</v>
      </c>
      <c r="B168" s="8" t="s">
        <v>71</v>
      </c>
      <c r="C168" s="8">
        <v>20220314</v>
      </c>
      <c r="D168" s="10">
        <v>1021</v>
      </c>
      <c r="E168" s="14">
        <v>104.6</v>
      </c>
      <c r="F168" s="8" t="s">
        <v>24</v>
      </c>
      <c r="G168" s="8">
        <v>3.2</v>
      </c>
      <c r="H168" s="52">
        <f t="shared" si="2"/>
        <v>8.0424771931898711</v>
      </c>
      <c r="I168" s="8">
        <v>2.35</v>
      </c>
      <c r="J168" s="5">
        <v>21.388888888888889</v>
      </c>
      <c r="K168" s="8">
        <v>3.2700000000000005</v>
      </c>
      <c r="L168" s="45">
        <v>186</v>
      </c>
      <c r="M168" s="8" t="s">
        <v>27</v>
      </c>
      <c r="N168" s="8" t="s">
        <v>26</v>
      </c>
      <c r="O168" s="8" t="s">
        <v>26</v>
      </c>
    </row>
    <row r="169" spans="1:15" x14ac:dyDescent="0.25">
      <c r="A169" s="8">
        <v>1</v>
      </c>
      <c r="B169" s="8" t="s">
        <v>71</v>
      </c>
      <c r="C169" s="8">
        <v>20220523</v>
      </c>
      <c r="D169" s="10">
        <v>1194</v>
      </c>
      <c r="E169" s="14">
        <v>104.7</v>
      </c>
      <c r="F169" s="8" t="s">
        <v>24</v>
      </c>
      <c r="G169" s="8">
        <v>3</v>
      </c>
      <c r="H169" s="52">
        <f t="shared" si="2"/>
        <v>7.0685834705770345</v>
      </c>
      <c r="I169" s="8">
        <v>2.31</v>
      </c>
      <c r="J169" s="5">
        <v>15.555555555555555</v>
      </c>
      <c r="K169" s="8">
        <v>3.2399999999999998</v>
      </c>
      <c r="L169" s="45">
        <v>112</v>
      </c>
      <c r="M169" s="8" t="s">
        <v>21</v>
      </c>
      <c r="N169" s="8" t="s">
        <v>26</v>
      </c>
      <c r="O169" s="8" t="s">
        <v>26</v>
      </c>
    </row>
    <row r="170" spans="1:15" x14ac:dyDescent="0.25">
      <c r="A170" s="8">
        <v>1</v>
      </c>
      <c r="B170" s="8" t="s">
        <v>71</v>
      </c>
      <c r="C170" s="8">
        <v>20220509</v>
      </c>
      <c r="D170" s="10">
        <v>1132</v>
      </c>
      <c r="E170" s="14">
        <v>104.9</v>
      </c>
      <c r="F170" s="8" t="s">
        <v>24</v>
      </c>
      <c r="G170" s="8">
        <v>3.4</v>
      </c>
      <c r="H170" s="52">
        <f t="shared" si="2"/>
        <v>9.0792027688745005</v>
      </c>
      <c r="I170" s="8">
        <v>2.2199999999999998</v>
      </c>
      <c r="J170" s="5">
        <v>25.555555555555557</v>
      </c>
      <c r="K170" s="8">
        <v>3.4</v>
      </c>
      <c r="L170" s="45">
        <v>125</v>
      </c>
      <c r="M170" s="8" t="s">
        <v>27</v>
      </c>
      <c r="N170" s="8" t="s">
        <v>26</v>
      </c>
      <c r="O170" s="8" t="s">
        <v>26</v>
      </c>
    </row>
    <row r="171" spans="1:15" x14ac:dyDescent="0.25">
      <c r="A171" s="8">
        <v>1</v>
      </c>
      <c r="B171" s="8" t="s">
        <v>71</v>
      </c>
      <c r="C171" s="8">
        <v>20220314</v>
      </c>
      <c r="D171" s="10">
        <v>1038</v>
      </c>
      <c r="E171" s="14">
        <v>105</v>
      </c>
      <c r="F171" s="8" t="s">
        <v>24</v>
      </c>
      <c r="G171" s="8">
        <v>3.2</v>
      </c>
      <c r="H171" s="52">
        <f t="shared" si="2"/>
        <v>8.0424771931898711</v>
      </c>
      <c r="I171" s="8">
        <v>2.35</v>
      </c>
      <c r="J171" s="5">
        <v>18.611111111111111</v>
      </c>
      <c r="K171" s="8">
        <v>3.2600000000000002</v>
      </c>
      <c r="L171" s="45">
        <v>114</v>
      </c>
      <c r="M171" s="8" t="s">
        <v>27</v>
      </c>
      <c r="N171" s="8" t="s">
        <v>26</v>
      </c>
      <c r="O171" s="8" t="s">
        <v>26</v>
      </c>
    </row>
    <row r="172" spans="1:15" x14ac:dyDescent="0.25">
      <c r="A172" s="8">
        <v>1</v>
      </c>
      <c r="B172" s="8" t="s">
        <v>71</v>
      </c>
      <c r="C172" s="8">
        <v>20220314</v>
      </c>
      <c r="D172" s="10">
        <v>1033</v>
      </c>
      <c r="E172" s="14">
        <v>105.6</v>
      </c>
      <c r="F172" s="8" t="s">
        <v>24</v>
      </c>
      <c r="G172" s="8">
        <v>3.4</v>
      </c>
      <c r="H172" s="52">
        <f t="shared" si="2"/>
        <v>9.0792027688745005</v>
      </c>
      <c r="I172" s="8">
        <v>2.35</v>
      </c>
      <c r="J172" s="5">
        <v>20.833333333333332</v>
      </c>
      <c r="K172" s="8">
        <v>3.13</v>
      </c>
      <c r="L172" s="45">
        <v>115</v>
      </c>
      <c r="M172" s="8" t="s">
        <v>21</v>
      </c>
      <c r="N172" s="8" t="s">
        <v>26</v>
      </c>
      <c r="O172" s="8" t="s">
        <v>26</v>
      </c>
    </row>
    <row r="173" spans="1:15" x14ac:dyDescent="0.25">
      <c r="A173" s="8">
        <v>1</v>
      </c>
      <c r="B173" s="8" t="s">
        <v>71</v>
      </c>
      <c r="C173" s="8">
        <v>20220425</v>
      </c>
      <c r="D173" s="10">
        <v>1122</v>
      </c>
      <c r="E173" s="14">
        <v>106.3</v>
      </c>
      <c r="F173" s="8" t="s">
        <v>24</v>
      </c>
      <c r="G173" s="8">
        <v>3</v>
      </c>
      <c r="H173" s="52">
        <f t="shared" si="2"/>
        <v>7.0685834705770345</v>
      </c>
      <c r="I173" s="8">
        <v>2.35</v>
      </c>
      <c r="J173" s="5">
        <v>19.444444444444443</v>
      </c>
      <c r="K173" s="8">
        <v>3.04</v>
      </c>
      <c r="L173" s="45">
        <v>125</v>
      </c>
      <c r="M173" s="8" t="s">
        <v>21</v>
      </c>
      <c r="N173" s="8" t="s">
        <v>26</v>
      </c>
      <c r="O173" s="8" t="s">
        <v>26</v>
      </c>
    </row>
    <row r="174" spans="1:15" x14ac:dyDescent="0.25">
      <c r="A174" s="8">
        <v>1</v>
      </c>
      <c r="B174" s="8" t="s">
        <v>71</v>
      </c>
      <c r="C174" s="8">
        <v>20220307</v>
      </c>
      <c r="D174" s="10">
        <v>1002</v>
      </c>
      <c r="E174" s="14">
        <v>106.5</v>
      </c>
      <c r="F174" s="8" t="s">
        <v>24</v>
      </c>
      <c r="G174" s="8">
        <v>3.6</v>
      </c>
      <c r="H174" s="52">
        <f t="shared" si="2"/>
        <v>10.178760197630931</v>
      </c>
      <c r="I174" s="8">
        <v>2.4</v>
      </c>
      <c r="J174" s="5">
        <v>18.611111111111111</v>
      </c>
      <c r="K174" s="8">
        <v>3.6</v>
      </c>
      <c r="L174" s="45">
        <v>215</v>
      </c>
      <c r="M174" s="8" t="s">
        <v>27</v>
      </c>
      <c r="N174" s="8" t="s">
        <v>26</v>
      </c>
      <c r="O174" s="8" t="s">
        <v>26</v>
      </c>
    </row>
    <row r="175" spans="1:15" x14ac:dyDescent="0.25">
      <c r="A175" s="8">
        <v>1</v>
      </c>
      <c r="B175" s="8" t="s">
        <v>71</v>
      </c>
      <c r="C175" s="8">
        <v>20220516</v>
      </c>
      <c r="D175" s="10">
        <v>1173</v>
      </c>
      <c r="E175" s="14">
        <v>106.5</v>
      </c>
      <c r="F175" s="8" t="s">
        <v>24</v>
      </c>
      <c r="G175" s="8">
        <v>3</v>
      </c>
      <c r="H175" s="52">
        <f t="shared" si="2"/>
        <v>7.0685834705770345</v>
      </c>
      <c r="I175" s="8">
        <v>2.2199999999999998</v>
      </c>
      <c r="J175" s="5">
        <v>20.833333333333332</v>
      </c>
      <c r="K175" s="8">
        <v>3.1</v>
      </c>
      <c r="L175" s="45">
        <v>155</v>
      </c>
      <c r="M175" s="8" t="s">
        <v>27</v>
      </c>
      <c r="N175" s="8" t="s">
        <v>26</v>
      </c>
      <c r="O175" s="8" t="s">
        <v>26</v>
      </c>
    </row>
    <row r="176" spans="1:15" x14ac:dyDescent="0.25">
      <c r="A176" s="8">
        <v>1</v>
      </c>
      <c r="B176" s="8" t="s">
        <v>71</v>
      </c>
      <c r="C176" s="8">
        <v>20220314</v>
      </c>
      <c r="D176" s="10">
        <v>1029</v>
      </c>
      <c r="E176" s="14">
        <v>106.6</v>
      </c>
      <c r="F176" s="8" t="s">
        <v>24</v>
      </c>
      <c r="G176" s="8">
        <v>3.4</v>
      </c>
      <c r="H176" s="52">
        <f t="shared" si="2"/>
        <v>9.0792027688745005</v>
      </c>
      <c r="I176" s="8">
        <v>2.4500000000000002</v>
      </c>
      <c r="J176" s="5">
        <v>19.166666666666668</v>
      </c>
      <c r="K176" s="8">
        <v>3.75</v>
      </c>
      <c r="L176" s="45">
        <v>126</v>
      </c>
      <c r="M176" s="8" t="s">
        <v>21</v>
      </c>
      <c r="N176" s="8" t="s">
        <v>26</v>
      </c>
      <c r="O176" s="8" t="s">
        <v>26</v>
      </c>
    </row>
    <row r="177" spans="1:15" x14ac:dyDescent="0.25">
      <c r="A177" s="8">
        <v>1</v>
      </c>
      <c r="B177" s="8" t="s">
        <v>71</v>
      </c>
      <c r="C177" s="8">
        <v>20220509</v>
      </c>
      <c r="D177" s="10">
        <v>1133</v>
      </c>
      <c r="E177" s="14">
        <v>106.8</v>
      </c>
      <c r="F177" s="8" t="s">
        <v>24</v>
      </c>
      <c r="G177" s="8">
        <v>3.2</v>
      </c>
      <c r="H177" s="52">
        <f t="shared" si="2"/>
        <v>8.0424771931898711</v>
      </c>
      <c r="I177" s="8">
        <v>2.17</v>
      </c>
      <c r="J177" s="5">
        <v>24.444444444444443</v>
      </c>
      <c r="K177" s="8">
        <v>3.18</v>
      </c>
      <c r="L177" s="45">
        <v>103</v>
      </c>
      <c r="M177" s="8" t="s">
        <v>27</v>
      </c>
      <c r="N177" s="8" t="s">
        <v>26</v>
      </c>
      <c r="O177" s="8" t="s">
        <v>26</v>
      </c>
    </row>
    <row r="178" spans="1:15" x14ac:dyDescent="0.25">
      <c r="A178" s="8">
        <v>1</v>
      </c>
      <c r="B178" s="8" t="s">
        <v>71</v>
      </c>
      <c r="C178" s="8">
        <v>20220516</v>
      </c>
      <c r="D178" s="10">
        <v>1179</v>
      </c>
      <c r="E178" s="14">
        <v>107</v>
      </c>
      <c r="F178" s="8" t="s">
        <v>24</v>
      </c>
      <c r="G178" s="8">
        <v>3</v>
      </c>
      <c r="H178" s="52">
        <f t="shared" si="2"/>
        <v>7.0685834705770345</v>
      </c>
      <c r="I178" s="8">
        <v>2.38</v>
      </c>
      <c r="J178" s="5">
        <v>14.444444444444445</v>
      </c>
      <c r="K178" s="8">
        <v>2.93</v>
      </c>
      <c r="L178" s="45">
        <v>94</v>
      </c>
      <c r="M178" s="8" t="s">
        <v>27</v>
      </c>
      <c r="N178" s="8" t="s">
        <v>26</v>
      </c>
      <c r="O178" s="8" t="s">
        <v>26</v>
      </c>
    </row>
    <row r="179" spans="1:15" x14ac:dyDescent="0.25">
      <c r="A179" s="8">
        <v>1</v>
      </c>
      <c r="B179" s="8" t="s">
        <v>71</v>
      </c>
      <c r="C179" s="8">
        <v>20220314</v>
      </c>
      <c r="D179" s="10">
        <v>1018</v>
      </c>
      <c r="E179" s="14">
        <v>107.4</v>
      </c>
      <c r="F179" s="8" t="s">
        <v>24</v>
      </c>
      <c r="G179" s="8">
        <v>3.2</v>
      </c>
      <c r="H179" s="52">
        <f t="shared" si="2"/>
        <v>8.0424771931898711</v>
      </c>
      <c r="I179" s="8">
        <v>2.29</v>
      </c>
      <c r="J179" s="5">
        <v>20.833333333333332</v>
      </c>
      <c r="K179" s="8">
        <v>3.29</v>
      </c>
      <c r="L179" s="45">
        <v>159</v>
      </c>
      <c r="M179" s="8" t="s">
        <v>27</v>
      </c>
      <c r="N179" s="8" t="s">
        <v>26</v>
      </c>
      <c r="O179" s="8" t="s">
        <v>26</v>
      </c>
    </row>
    <row r="180" spans="1:15" x14ac:dyDescent="0.25">
      <c r="A180" s="8">
        <v>1</v>
      </c>
      <c r="B180" s="8" t="s">
        <v>71</v>
      </c>
      <c r="C180" s="8">
        <v>20220425</v>
      </c>
      <c r="D180" s="10">
        <v>1109</v>
      </c>
      <c r="E180" s="14">
        <v>107.6</v>
      </c>
      <c r="F180" s="8" t="s">
        <v>24</v>
      </c>
      <c r="G180" s="8">
        <v>3.2</v>
      </c>
      <c r="H180" s="52">
        <f t="shared" si="2"/>
        <v>8.0424771931898711</v>
      </c>
      <c r="I180" s="8">
        <v>2.4500000000000002</v>
      </c>
      <c r="J180" s="5">
        <v>18.055555555555557</v>
      </c>
      <c r="K180" s="8">
        <v>3.41</v>
      </c>
      <c r="L180" s="45">
        <v>160</v>
      </c>
      <c r="M180" s="8" t="s">
        <v>21</v>
      </c>
      <c r="N180" s="8" t="s">
        <v>26</v>
      </c>
      <c r="O180" s="8" t="s">
        <v>26</v>
      </c>
    </row>
    <row r="181" spans="1:15" x14ac:dyDescent="0.25">
      <c r="A181" s="8">
        <v>1</v>
      </c>
      <c r="B181" s="8" t="s">
        <v>71</v>
      </c>
      <c r="C181" s="8">
        <v>20220523</v>
      </c>
      <c r="D181" s="10">
        <v>1211</v>
      </c>
      <c r="E181" s="14">
        <v>108.5</v>
      </c>
      <c r="F181" s="8" t="s">
        <v>24</v>
      </c>
      <c r="G181" s="8">
        <v>3.2</v>
      </c>
      <c r="H181" s="52">
        <f t="shared" si="2"/>
        <v>8.0424771931898711</v>
      </c>
      <c r="I181" s="8">
        <v>2.29</v>
      </c>
      <c r="J181" s="5">
        <v>17.777777777777779</v>
      </c>
      <c r="K181" s="8">
        <v>3.13</v>
      </c>
      <c r="L181" s="45">
        <v>137</v>
      </c>
      <c r="M181" s="8" t="s">
        <v>27</v>
      </c>
      <c r="N181" s="8" t="s">
        <v>26</v>
      </c>
      <c r="O181" s="8" t="s">
        <v>26</v>
      </c>
    </row>
    <row r="182" spans="1:15" x14ac:dyDescent="0.25">
      <c r="A182" s="8">
        <v>1</v>
      </c>
      <c r="B182" s="8" t="s">
        <v>71</v>
      </c>
      <c r="C182" s="8">
        <v>20220321</v>
      </c>
      <c r="D182" s="10">
        <v>1040</v>
      </c>
      <c r="E182" s="14">
        <v>108.7</v>
      </c>
      <c r="F182" s="8" t="s">
        <v>24</v>
      </c>
      <c r="G182" s="8">
        <v>3.4</v>
      </c>
      <c r="H182" s="52">
        <f t="shared" si="2"/>
        <v>9.0792027688745005</v>
      </c>
      <c r="I182" s="8">
        <v>2.33</v>
      </c>
      <c r="J182" s="5">
        <v>17.5</v>
      </c>
      <c r="K182" s="8">
        <v>3.46</v>
      </c>
      <c r="L182" s="45">
        <v>199</v>
      </c>
      <c r="M182" s="8" t="s">
        <v>27</v>
      </c>
      <c r="N182" s="8" t="s">
        <v>26</v>
      </c>
      <c r="O182" s="8" t="s">
        <v>26</v>
      </c>
    </row>
    <row r="183" spans="1:15" x14ac:dyDescent="0.25">
      <c r="A183" s="8">
        <v>1</v>
      </c>
      <c r="B183" s="8" t="s">
        <v>71</v>
      </c>
      <c r="C183" s="8">
        <v>20220314</v>
      </c>
      <c r="D183" s="10">
        <v>1030</v>
      </c>
      <c r="E183" s="14">
        <v>109.4</v>
      </c>
      <c r="F183" s="8" t="s">
        <v>24</v>
      </c>
      <c r="G183" s="8">
        <v>3.4</v>
      </c>
      <c r="H183" s="52">
        <f t="shared" si="2"/>
        <v>9.0792027688745005</v>
      </c>
      <c r="I183" s="8">
        <v>2.27</v>
      </c>
      <c r="J183" s="5">
        <v>21.666666666666668</v>
      </c>
      <c r="K183" s="8">
        <v>3.2600000000000002</v>
      </c>
      <c r="L183" s="45">
        <v>149</v>
      </c>
      <c r="M183" s="8" t="s">
        <v>27</v>
      </c>
      <c r="N183" s="8" t="s">
        <v>26</v>
      </c>
      <c r="O183" s="8" t="s">
        <v>26</v>
      </c>
    </row>
    <row r="184" spans="1:15" x14ac:dyDescent="0.25">
      <c r="A184" s="8">
        <v>1</v>
      </c>
      <c r="B184" s="8" t="s">
        <v>71</v>
      </c>
      <c r="C184" s="8">
        <v>20220404</v>
      </c>
      <c r="D184" s="10">
        <v>1087</v>
      </c>
      <c r="E184" s="14">
        <v>109.6</v>
      </c>
      <c r="F184" s="8" t="s">
        <v>24</v>
      </c>
      <c r="G184" s="8">
        <v>3.8</v>
      </c>
      <c r="H184" s="52">
        <f t="shared" si="2"/>
        <v>11.341149479459153</v>
      </c>
      <c r="I184" s="8">
        <v>2.54</v>
      </c>
      <c r="J184" s="5">
        <v>18.333333333333332</v>
      </c>
      <c r="K184" s="8">
        <v>3.4200000000000004</v>
      </c>
      <c r="L184" s="45">
        <v>162</v>
      </c>
      <c r="M184" s="8" t="s">
        <v>21</v>
      </c>
      <c r="N184" s="8" t="s">
        <v>26</v>
      </c>
      <c r="O184" s="8" t="s">
        <v>26</v>
      </c>
    </row>
    <row r="185" spans="1:15" x14ac:dyDescent="0.25">
      <c r="A185" s="8">
        <v>1</v>
      </c>
      <c r="B185" s="8" t="s">
        <v>71</v>
      </c>
      <c r="C185" s="8">
        <v>20220523</v>
      </c>
      <c r="D185" s="10">
        <v>1185</v>
      </c>
      <c r="E185" s="14">
        <v>109.8</v>
      </c>
      <c r="F185" s="8" t="s">
        <v>24</v>
      </c>
      <c r="G185" s="8">
        <v>3.4</v>
      </c>
      <c r="H185" s="52">
        <f t="shared" si="2"/>
        <v>9.0792027688745005</v>
      </c>
      <c r="I185" s="8">
        <v>2.3899999999999997</v>
      </c>
      <c r="J185" s="5">
        <v>20.277777777777779</v>
      </c>
      <c r="K185" s="8">
        <v>3.4299999999999997</v>
      </c>
      <c r="L185" s="45">
        <v>155</v>
      </c>
      <c r="M185" s="8" t="s">
        <v>27</v>
      </c>
      <c r="N185" s="8" t="s">
        <v>26</v>
      </c>
      <c r="O185" s="8" t="s">
        <v>26</v>
      </c>
    </row>
    <row r="186" spans="1:15" x14ac:dyDescent="0.25">
      <c r="A186" s="8">
        <v>1</v>
      </c>
      <c r="B186" s="8" t="s">
        <v>71</v>
      </c>
      <c r="C186" s="8">
        <v>20220328</v>
      </c>
      <c r="D186" s="10">
        <v>1064</v>
      </c>
      <c r="E186" s="14">
        <v>110</v>
      </c>
      <c r="F186" s="8" t="s">
        <v>24</v>
      </c>
      <c r="G186" s="8">
        <v>3</v>
      </c>
      <c r="H186" s="52">
        <f t="shared" si="2"/>
        <v>7.0685834705770345</v>
      </c>
      <c r="I186" s="8">
        <v>2.5</v>
      </c>
      <c r="J186" s="5">
        <v>18.333333333333332</v>
      </c>
      <c r="K186" s="8">
        <v>3.59</v>
      </c>
      <c r="L186" s="45">
        <v>166</v>
      </c>
      <c r="M186" s="8" t="s">
        <v>27</v>
      </c>
      <c r="N186" s="8" t="s">
        <v>26</v>
      </c>
      <c r="O186" s="8" t="s">
        <v>26</v>
      </c>
    </row>
    <row r="187" spans="1:15" x14ac:dyDescent="0.25">
      <c r="A187" s="8">
        <v>1</v>
      </c>
      <c r="B187" s="8" t="s">
        <v>71</v>
      </c>
      <c r="C187" s="8">
        <v>20220321</v>
      </c>
      <c r="D187" s="10">
        <v>1052</v>
      </c>
      <c r="E187" s="14">
        <v>110.5</v>
      </c>
      <c r="F187" s="8" t="s">
        <v>24</v>
      </c>
      <c r="G187" s="8">
        <v>3</v>
      </c>
      <c r="H187" s="52">
        <f t="shared" si="2"/>
        <v>7.0685834705770345</v>
      </c>
      <c r="I187" s="8">
        <v>2.4300000000000002</v>
      </c>
      <c r="J187" s="5">
        <v>15.277777777777779</v>
      </c>
      <c r="K187" s="8">
        <v>3.25</v>
      </c>
      <c r="L187" s="45">
        <v>151</v>
      </c>
      <c r="M187" s="8" t="s">
        <v>21</v>
      </c>
      <c r="N187" s="8" t="s">
        <v>26</v>
      </c>
      <c r="O187" s="8" t="s">
        <v>26</v>
      </c>
    </row>
    <row r="188" spans="1:15" x14ac:dyDescent="0.25">
      <c r="A188" s="8">
        <v>1</v>
      </c>
      <c r="B188" s="8" t="s">
        <v>71</v>
      </c>
      <c r="C188" s="8">
        <v>20220516</v>
      </c>
      <c r="D188" s="10">
        <v>1155</v>
      </c>
      <c r="E188" s="14">
        <v>110.5</v>
      </c>
      <c r="F188" s="8" t="s">
        <v>24</v>
      </c>
      <c r="G188" s="8">
        <v>3</v>
      </c>
      <c r="H188" s="52">
        <f t="shared" si="2"/>
        <v>7.0685834705770345</v>
      </c>
      <c r="I188" s="8">
        <v>2.42</v>
      </c>
      <c r="J188" s="5">
        <v>18.888888888888889</v>
      </c>
      <c r="K188" s="8">
        <v>3.34</v>
      </c>
      <c r="L188" s="45">
        <v>137</v>
      </c>
      <c r="M188" s="8" t="s">
        <v>21</v>
      </c>
      <c r="N188" s="8" t="s">
        <v>26</v>
      </c>
      <c r="O188" s="8" t="s">
        <v>26</v>
      </c>
    </row>
    <row r="189" spans="1:15" x14ac:dyDescent="0.25">
      <c r="A189" s="8">
        <v>1</v>
      </c>
      <c r="B189" s="8" t="s">
        <v>71</v>
      </c>
      <c r="C189" s="8">
        <v>20220328</v>
      </c>
      <c r="D189" s="10">
        <v>1066</v>
      </c>
      <c r="E189" s="14">
        <v>111</v>
      </c>
      <c r="F189" s="8" t="s">
        <v>24</v>
      </c>
      <c r="G189" s="8">
        <v>4</v>
      </c>
      <c r="H189" s="52">
        <f t="shared" si="2"/>
        <v>12.566370614359172</v>
      </c>
      <c r="I189" s="8">
        <v>2.5300000000000002</v>
      </c>
      <c r="J189" s="5">
        <v>23.055555555555557</v>
      </c>
      <c r="K189" s="8">
        <v>3.7600000000000002</v>
      </c>
      <c r="L189" s="45">
        <v>147</v>
      </c>
      <c r="M189" s="8" t="s">
        <v>21</v>
      </c>
      <c r="N189" s="8" t="s">
        <v>26</v>
      </c>
      <c r="O189" s="8" t="s">
        <v>26</v>
      </c>
    </row>
    <row r="190" spans="1:15" x14ac:dyDescent="0.25">
      <c r="A190" s="8">
        <v>1</v>
      </c>
      <c r="B190" s="8" t="s">
        <v>71</v>
      </c>
      <c r="C190" s="8">
        <v>20220509</v>
      </c>
      <c r="D190" s="10">
        <v>1135</v>
      </c>
      <c r="E190" s="14">
        <v>111.1</v>
      </c>
      <c r="F190" s="8" t="s">
        <v>24</v>
      </c>
      <c r="G190" s="8">
        <v>3.2</v>
      </c>
      <c r="H190" s="52">
        <f t="shared" si="2"/>
        <v>8.0424771931898711</v>
      </c>
      <c r="I190" s="8">
        <v>2.4899999999999998</v>
      </c>
      <c r="J190" s="5">
        <v>19.444444444444443</v>
      </c>
      <c r="K190" s="8">
        <v>3.55</v>
      </c>
      <c r="L190" s="45">
        <v>197</v>
      </c>
      <c r="M190" s="8" t="s">
        <v>21</v>
      </c>
      <c r="N190" s="8" t="s">
        <v>26</v>
      </c>
      <c r="O190" s="8" t="s">
        <v>26</v>
      </c>
    </row>
    <row r="191" spans="1:15" x14ac:dyDescent="0.25">
      <c r="A191" s="8">
        <v>1</v>
      </c>
      <c r="B191" s="8" t="s">
        <v>71</v>
      </c>
      <c r="C191" s="8">
        <v>20220314</v>
      </c>
      <c r="D191" s="10">
        <v>1039</v>
      </c>
      <c r="E191" s="14">
        <v>111.2</v>
      </c>
      <c r="F191" s="8" t="s">
        <v>24</v>
      </c>
      <c r="G191" s="8">
        <v>3.6</v>
      </c>
      <c r="H191" s="52">
        <f t="shared" si="2"/>
        <v>10.178760197630931</v>
      </c>
      <c r="I191" s="8">
        <v>2.3899999999999997</v>
      </c>
      <c r="J191" s="5">
        <v>20.555555555555557</v>
      </c>
      <c r="K191" s="8">
        <v>3.56</v>
      </c>
      <c r="L191" s="45">
        <v>144</v>
      </c>
      <c r="M191" s="8" t="s">
        <v>21</v>
      </c>
      <c r="N191" s="8" t="s">
        <v>26</v>
      </c>
      <c r="O191" s="8" t="s">
        <v>26</v>
      </c>
    </row>
    <row r="192" spans="1:15" x14ac:dyDescent="0.25">
      <c r="A192" s="8">
        <v>1</v>
      </c>
      <c r="B192" s="8" t="s">
        <v>71</v>
      </c>
      <c r="C192" s="8">
        <v>20220314</v>
      </c>
      <c r="D192" s="10">
        <v>1020</v>
      </c>
      <c r="E192" s="14">
        <v>111.5</v>
      </c>
      <c r="F192" s="8" t="s">
        <v>24</v>
      </c>
      <c r="G192" s="8">
        <v>3.2</v>
      </c>
      <c r="H192" s="52">
        <f t="shared" si="2"/>
        <v>8.0424771931898711</v>
      </c>
      <c r="I192" s="8">
        <v>2.42</v>
      </c>
      <c r="J192" s="5">
        <v>18.055555555555557</v>
      </c>
      <c r="K192" s="8">
        <v>3.3200000000000003</v>
      </c>
      <c r="L192" s="45">
        <v>177</v>
      </c>
      <c r="M192" s="8" t="s">
        <v>27</v>
      </c>
      <c r="N192" s="8" t="s">
        <v>26</v>
      </c>
      <c r="O192" s="8" t="s">
        <v>26</v>
      </c>
    </row>
    <row r="193" spans="1:15" x14ac:dyDescent="0.25">
      <c r="A193" s="8">
        <v>1</v>
      </c>
      <c r="B193" s="8" t="s">
        <v>71</v>
      </c>
      <c r="C193" s="8">
        <v>20220516</v>
      </c>
      <c r="D193" s="10">
        <v>1161</v>
      </c>
      <c r="E193" s="14">
        <v>111.6</v>
      </c>
      <c r="F193" s="8" t="s">
        <v>24</v>
      </c>
      <c r="G193" s="8">
        <v>3.4</v>
      </c>
      <c r="H193" s="52">
        <f t="shared" si="2"/>
        <v>9.0792027688745005</v>
      </c>
      <c r="I193" s="8">
        <v>2.38</v>
      </c>
      <c r="J193" s="5">
        <v>20.277777777777779</v>
      </c>
      <c r="K193" s="8">
        <v>3.54</v>
      </c>
      <c r="L193" s="45">
        <v>135</v>
      </c>
      <c r="M193" s="8" t="s">
        <v>21</v>
      </c>
      <c r="N193" s="8" t="s">
        <v>26</v>
      </c>
      <c r="O193" s="8" t="s">
        <v>26</v>
      </c>
    </row>
    <row r="194" spans="1:15" x14ac:dyDescent="0.25">
      <c r="A194" s="8">
        <v>1</v>
      </c>
      <c r="B194" s="8" t="s">
        <v>71</v>
      </c>
      <c r="C194" s="8">
        <v>20220509</v>
      </c>
      <c r="D194" s="10">
        <v>1138</v>
      </c>
      <c r="E194" s="14">
        <v>111.8</v>
      </c>
      <c r="F194" s="8" t="s">
        <v>24</v>
      </c>
      <c r="G194" s="8">
        <v>3.2</v>
      </c>
      <c r="H194" s="52">
        <f t="shared" si="2"/>
        <v>8.0424771931898711</v>
      </c>
      <c r="I194" s="8">
        <v>2.3899999999999997</v>
      </c>
      <c r="J194" s="5">
        <v>18.888888888888889</v>
      </c>
      <c r="K194" s="8">
        <v>3.69</v>
      </c>
      <c r="L194" s="45">
        <v>155</v>
      </c>
      <c r="M194" s="8" t="s">
        <v>21</v>
      </c>
      <c r="N194" s="8" t="s">
        <v>26</v>
      </c>
      <c r="O194" s="8" t="s">
        <v>26</v>
      </c>
    </row>
    <row r="195" spans="1:15" x14ac:dyDescent="0.25">
      <c r="A195" s="8">
        <v>1</v>
      </c>
      <c r="B195" s="8" t="s">
        <v>71</v>
      </c>
      <c r="C195" s="8">
        <v>20220509</v>
      </c>
      <c r="D195" s="10">
        <v>1153</v>
      </c>
      <c r="E195" s="14">
        <v>111.9</v>
      </c>
      <c r="F195" s="8" t="s">
        <v>24</v>
      </c>
      <c r="G195" s="8">
        <v>3.4</v>
      </c>
      <c r="H195" s="52">
        <f t="shared" si="2"/>
        <v>9.0792027688745005</v>
      </c>
      <c r="I195" s="8">
        <v>2.5300000000000002</v>
      </c>
      <c r="J195" s="5">
        <v>18.055555555555557</v>
      </c>
      <c r="K195" s="8">
        <v>3</v>
      </c>
      <c r="L195" s="45">
        <v>234</v>
      </c>
      <c r="M195" s="8" t="s">
        <v>27</v>
      </c>
      <c r="N195" s="8" t="s">
        <v>26</v>
      </c>
      <c r="O195" s="8" t="s">
        <v>26</v>
      </c>
    </row>
    <row r="196" spans="1:15" x14ac:dyDescent="0.25">
      <c r="A196" s="8">
        <v>1</v>
      </c>
      <c r="B196" s="8" t="s">
        <v>71</v>
      </c>
      <c r="C196" s="8">
        <v>20220523</v>
      </c>
      <c r="D196" s="10">
        <v>1199</v>
      </c>
      <c r="E196" s="14">
        <v>112.5</v>
      </c>
      <c r="F196" s="8" t="s">
        <v>24</v>
      </c>
      <c r="G196" s="8">
        <v>3.4</v>
      </c>
      <c r="H196" s="52">
        <f t="shared" si="2"/>
        <v>9.0792027688745005</v>
      </c>
      <c r="I196" s="8">
        <v>2.44</v>
      </c>
      <c r="J196" s="5">
        <v>19.444444444444443</v>
      </c>
      <c r="K196" s="8">
        <v>3.12</v>
      </c>
      <c r="L196" s="45">
        <v>168</v>
      </c>
      <c r="M196" s="8" t="s">
        <v>21</v>
      </c>
      <c r="N196" s="8" t="s">
        <v>26</v>
      </c>
      <c r="O196" s="8" t="s">
        <v>26</v>
      </c>
    </row>
    <row r="197" spans="1:15" x14ac:dyDescent="0.25">
      <c r="A197" s="8">
        <v>1</v>
      </c>
      <c r="B197" s="8" t="s">
        <v>71</v>
      </c>
      <c r="C197" s="8">
        <v>20220328</v>
      </c>
      <c r="D197" s="10">
        <v>1075</v>
      </c>
      <c r="E197" s="14">
        <v>113.2</v>
      </c>
      <c r="F197" s="8" t="s">
        <v>24</v>
      </c>
      <c r="G197" s="8">
        <v>3.8</v>
      </c>
      <c r="H197" s="52">
        <f t="shared" ref="H197:H233" si="3">PI()*((G197/2)^2)</f>
        <v>11.341149479459153</v>
      </c>
      <c r="I197" s="8">
        <v>2.5499999999999998</v>
      </c>
      <c r="J197" s="5">
        <v>18.055555555555557</v>
      </c>
      <c r="K197" s="8">
        <v>3.4</v>
      </c>
      <c r="L197" s="45">
        <v>206</v>
      </c>
      <c r="M197" s="8" t="s">
        <v>27</v>
      </c>
      <c r="N197" s="8" t="s">
        <v>26</v>
      </c>
      <c r="O197" s="8" t="s">
        <v>26</v>
      </c>
    </row>
    <row r="198" spans="1:15" x14ac:dyDescent="0.25">
      <c r="A198" s="8">
        <v>1</v>
      </c>
      <c r="B198" s="8" t="s">
        <v>71</v>
      </c>
      <c r="C198" s="8">
        <v>20220425</v>
      </c>
      <c r="D198" s="10">
        <v>1101</v>
      </c>
      <c r="E198" s="14">
        <v>114</v>
      </c>
      <c r="F198" s="8" t="s">
        <v>24</v>
      </c>
      <c r="G198" s="8">
        <v>3.4</v>
      </c>
      <c r="H198" s="52">
        <f t="shared" si="3"/>
        <v>9.0792027688745005</v>
      </c>
      <c r="I198" s="8">
        <v>2.4500000000000002</v>
      </c>
      <c r="J198" s="5">
        <v>19.444444444444443</v>
      </c>
      <c r="K198" s="8">
        <v>3.4799999999999995</v>
      </c>
      <c r="L198" s="45">
        <v>146</v>
      </c>
      <c r="M198" s="8" t="s">
        <v>21</v>
      </c>
      <c r="N198" s="8" t="s">
        <v>26</v>
      </c>
      <c r="O198" s="8" t="s">
        <v>26</v>
      </c>
    </row>
    <row r="199" spans="1:15" x14ac:dyDescent="0.25">
      <c r="A199" s="8">
        <v>1</v>
      </c>
      <c r="B199" s="8" t="s">
        <v>71</v>
      </c>
      <c r="C199" s="8">
        <v>20220328</v>
      </c>
      <c r="D199" s="10">
        <v>1068</v>
      </c>
      <c r="E199" s="14">
        <v>114.3</v>
      </c>
      <c r="F199" s="8" t="s">
        <v>24</v>
      </c>
      <c r="G199" s="8">
        <v>3.4</v>
      </c>
      <c r="H199" s="52">
        <f t="shared" si="3"/>
        <v>9.0792027688745005</v>
      </c>
      <c r="I199" s="8">
        <v>2.3199999999999998</v>
      </c>
      <c r="J199" s="5">
        <v>20.277777777777779</v>
      </c>
      <c r="K199" s="8">
        <v>3.2</v>
      </c>
      <c r="L199" s="45">
        <v>200</v>
      </c>
      <c r="M199" s="8" t="s">
        <v>21</v>
      </c>
      <c r="N199" s="8" t="s">
        <v>26</v>
      </c>
      <c r="O199" s="8" t="s">
        <v>26</v>
      </c>
    </row>
    <row r="200" spans="1:15" x14ac:dyDescent="0.25">
      <c r="A200" s="8">
        <v>1</v>
      </c>
      <c r="B200" s="8" t="s">
        <v>71</v>
      </c>
      <c r="C200" s="8">
        <v>20220404</v>
      </c>
      <c r="D200" s="10">
        <v>1097</v>
      </c>
      <c r="E200" s="14">
        <v>115</v>
      </c>
      <c r="F200" s="8" t="s">
        <v>24</v>
      </c>
      <c r="G200" s="8">
        <v>3.6</v>
      </c>
      <c r="H200" s="52">
        <f t="shared" si="3"/>
        <v>10.178760197630931</v>
      </c>
      <c r="I200" s="8">
        <v>2.5</v>
      </c>
      <c r="J200" s="5">
        <v>21.111111111111111</v>
      </c>
      <c r="K200" s="8">
        <v>3.5100000000000002</v>
      </c>
      <c r="L200" s="45">
        <v>155</v>
      </c>
      <c r="M200" s="8" t="s">
        <v>21</v>
      </c>
      <c r="N200" s="8" t="s">
        <v>26</v>
      </c>
      <c r="O200" s="8" t="s">
        <v>26</v>
      </c>
    </row>
    <row r="201" spans="1:15" x14ac:dyDescent="0.25">
      <c r="A201" s="8">
        <v>1</v>
      </c>
      <c r="B201" s="8" t="s">
        <v>71</v>
      </c>
      <c r="C201" s="8">
        <v>20220404</v>
      </c>
      <c r="D201" s="10">
        <v>1099</v>
      </c>
      <c r="E201" s="14">
        <v>116.7</v>
      </c>
      <c r="F201" s="8" t="s">
        <v>24</v>
      </c>
      <c r="G201" s="8">
        <v>4</v>
      </c>
      <c r="H201" s="52">
        <f t="shared" si="3"/>
        <v>12.566370614359172</v>
      </c>
      <c r="I201" s="8">
        <v>2.4300000000000002</v>
      </c>
      <c r="J201" s="5">
        <v>25</v>
      </c>
      <c r="K201" s="8">
        <v>3.3299999999999996</v>
      </c>
      <c r="L201" s="45">
        <v>306</v>
      </c>
      <c r="M201" s="8" t="s">
        <v>21</v>
      </c>
      <c r="N201" s="8" t="s">
        <v>26</v>
      </c>
      <c r="O201" s="8" t="s">
        <v>26</v>
      </c>
    </row>
    <row r="202" spans="1:15" x14ac:dyDescent="0.25">
      <c r="A202" s="8">
        <v>1</v>
      </c>
      <c r="B202" s="8" t="s">
        <v>71</v>
      </c>
      <c r="C202" s="8">
        <v>20220516</v>
      </c>
      <c r="D202" s="10">
        <v>1166</v>
      </c>
      <c r="E202" s="14">
        <v>117.1</v>
      </c>
      <c r="F202" s="8" t="s">
        <v>24</v>
      </c>
      <c r="G202" s="8">
        <v>4</v>
      </c>
      <c r="H202" s="52">
        <f t="shared" si="3"/>
        <v>12.566370614359172</v>
      </c>
      <c r="I202" s="8">
        <v>2.52</v>
      </c>
      <c r="J202" s="5">
        <v>25.277777777777779</v>
      </c>
      <c r="K202" s="8">
        <v>3.44</v>
      </c>
      <c r="L202" s="45">
        <v>195</v>
      </c>
      <c r="M202" s="8" t="s">
        <v>21</v>
      </c>
      <c r="N202" s="8" t="s">
        <v>26</v>
      </c>
      <c r="O202" s="8" t="s">
        <v>26</v>
      </c>
    </row>
    <row r="203" spans="1:15" x14ac:dyDescent="0.25">
      <c r="A203" s="8">
        <v>1</v>
      </c>
      <c r="B203" s="8" t="s">
        <v>71</v>
      </c>
      <c r="C203" s="8">
        <v>20220523</v>
      </c>
      <c r="D203" s="10">
        <v>1197</v>
      </c>
      <c r="E203" s="14">
        <v>117.5</v>
      </c>
      <c r="F203" s="8" t="s">
        <v>24</v>
      </c>
      <c r="G203" s="8">
        <v>4.4000000000000004</v>
      </c>
      <c r="H203" s="52">
        <f t="shared" si="3"/>
        <v>15.205308443374602</v>
      </c>
      <c r="I203" s="8">
        <v>2.46</v>
      </c>
      <c r="J203" s="5">
        <v>29.722222222222221</v>
      </c>
      <c r="K203" s="8">
        <v>3.7399999999999998</v>
      </c>
      <c r="L203" s="45">
        <v>222</v>
      </c>
      <c r="M203" s="8" t="s">
        <v>21</v>
      </c>
      <c r="N203" s="8" t="s">
        <v>26</v>
      </c>
      <c r="O203" s="8" t="s">
        <v>26</v>
      </c>
    </row>
    <row r="204" spans="1:15" x14ac:dyDescent="0.25">
      <c r="A204" s="8">
        <v>1</v>
      </c>
      <c r="B204" s="8" t="s">
        <v>71</v>
      </c>
      <c r="C204" s="8">
        <v>20220516</v>
      </c>
      <c r="D204" s="10">
        <v>1170</v>
      </c>
      <c r="E204" s="14">
        <v>118</v>
      </c>
      <c r="F204" s="8" t="s">
        <v>24</v>
      </c>
      <c r="G204" s="8">
        <v>3.2</v>
      </c>
      <c r="H204" s="52">
        <f t="shared" si="3"/>
        <v>8.0424771931898711</v>
      </c>
      <c r="I204" s="8">
        <v>2.6</v>
      </c>
      <c r="J204" s="5">
        <v>16.666666666666668</v>
      </c>
      <c r="K204" s="8">
        <v>3.62</v>
      </c>
      <c r="L204" s="45">
        <v>180</v>
      </c>
      <c r="M204" s="8" t="s">
        <v>21</v>
      </c>
      <c r="N204" s="8" t="s">
        <v>26</v>
      </c>
      <c r="O204" s="8" t="s">
        <v>26</v>
      </c>
    </row>
    <row r="205" spans="1:15" x14ac:dyDescent="0.25">
      <c r="A205" s="8">
        <v>1</v>
      </c>
      <c r="B205" s="8" t="s">
        <v>71</v>
      </c>
      <c r="C205" s="8">
        <v>20220321</v>
      </c>
      <c r="D205" s="10">
        <v>1053</v>
      </c>
      <c r="E205" s="14">
        <v>118.3</v>
      </c>
      <c r="F205" s="8" t="s">
        <v>24</v>
      </c>
      <c r="G205" s="8">
        <v>3.6</v>
      </c>
      <c r="H205" s="52">
        <f t="shared" si="3"/>
        <v>10.178760197630931</v>
      </c>
      <c r="I205" s="8">
        <v>2.63</v>
      </c>
      <c r="J205" s="5">
        <v>17.222222222222221</v>
      </c>
      <c r="K205" s="8">
        <v>3.95</v>
      </c>
      <c r="L205" s="45">
        <v>225</v>
      </c>
      <c r="M205" s="8" t="s">
        <v>27</v>
      </c>
      <c r="N205" s="8" t="s">
        <v>26</v>
      </c>
      <c r="O205" s="8" t="s">
        <v>26</v>
      </c>
    </row>
    <row r="206" spans="1:15" x14ac:dyDescent="0.25">
      <c r="A206" s="8">
        <v>1</v>
      </c>
      <c r="B206" s="8" t="s">
        <v>71</v>
      </c>
      <c r="C206" s="8">
        <v>20220404</v>
      </c>
      <c r="D206" s="10">
        <v>1096</v>
      </c>
      <c r="E206" s="14">
        <v>118.5</v>
      </c>
      <c r="F206" s="8" t="s">
        <v>24</v>
      </c>
      <c r="G206" s="8">
        <v>3.4</v>
      </c>
      <c r="H206" s="52">
        <f t="shared" si="3"/>
        <v>9.0792027688745005</v>
      </c>
      <c r="I206" s="8">
        <v>2.4500000000000002</v>
      </c>
      <c r="J206" s="5">
        <v>21.388888888888889</v>
      </c>
      <c r="K206" s="8">
        <v>3.2600000000000002</v>
      </c>
      <c r="L206" s="45">
        <v>324</v>
      </c>
      <c r="M206" s="8" t="s">
        <v>27</v>
      </c>
      <c r="N206" s="8" t="s">
        <v>26</v>
      </c>
      <c r="O206" s="8" t="s">
        <v>26</v>
      </c>
    </row>
    <row r="207" spans="1:15" x14ac:dyDescent="0.25">
      <c r="A207" s="8">
        <v>1</v>
      </c>
      <c r="B207" s="8" t="s">
        <v>74</v>
      </c>
      <c r="C207" s="8">
        <v>1</v>
      </c>
      <c r="D207" s="10" t="s">
        <v>83</v>
      </c>
      <c r="E207" s="14">
        <v>119</v>
      </c>
      <c r="F207" s="8" t="s">
        <v>24</v>
      </c>
      <c r="G207" s="8">
        <v>4.7</v>
      </c>
      <c r="H207" s="52">
        <f t="shared" si="3"/>
        <v>17.349445429449634</v>
      </c>
      <c r="I207" s="8">
        <v>3.25</v>
      </c>
      <c r="J207" s="7">
        <f>91/3.6</f>
        <v>25.277777777777779</v>
      </c>
      <c r="L207" s="47">
        <v>620</v>
      </c>
      <c r="M207" s="8" t="s">
        <v>27</v>
      </c>
      <c r="N207" s="8" t="s">
        <v>26</v>
      </c>
      <c r="O207" s="8" t="s">
        <v>26</v>
      </c>
    </row>
    <row r="208" spans="1:15" x14ac:dyDescent="0.25">
      <c r="A208" s="8">
        <v>1</v>
      </c>
      <c r="B208" s="48" t="s">
        <v>71</v>
      </c>
      <c r="C208" s="48"/>
      <c r="D208" s="15" t="s">
        <v>57</v>
      </c>
      <c r="E208" s="14">
        <v>121.9</v>
      </c>
      <c r="F208" s="8" t="s">
        <v>24</v>
      </c>
      <c r="G208" s="8">
        <v>3.2</v>
      </c>
      <c r="H208" s="52">
        <f t="shared" si="3"/>
        <v>8.0424771931898711</v>
      </c>
      <c r="I208" s="8">
        <v>2.6</v>
      </c>
      <c r="J208" s="5">
        <v>18.888888888888889</v>
      </c>
      <c r="K208" s="5">
        <v>35</v>
      </c>
      <c r="L208" s="45">
        <v>260</v>
      </c>
      <c r="M208" s="8" t="s">
        <v>27</v>
      </c>
      <c r="N208" s="48"/>
      <c r="O208" s="48"/>
    </row>
    <row r="209" spans="1:15" x14ac:dyDescent="0.25">
      <c r="A209" s="8">
        <v>1</v>
      </c>
      <c r="B209" s="48" t="s">
        <v>71</v>
      </c>
      <c r="C209" s="48"/>
      <c r="D209" s="15" t="s">
        <v>60</v>
      </c>
      <c r="E209" s="14">
        <v>124</v>
      </c>
      <c r="F209" s="8" t="s">
        <v>24</v>
      </c>
      <c r="G209" s="8">
        <v>4</v>
      </c>
      <c r="H209" s="52">
        <f t="shared" si="3"/>
        <v>12.566370614359172</v>
      </c>
      <c r="I209" s="8">
        <v>2.5499999999999998</v>
      </c>
      <c r="J209" s="5">
        <v>24.166666666666668</v>
      </c>
      <c r="K209" s="5">
        <v>33.5</v>
      </c>
      <c r="L209" s="45">
        <v>240</v>
      </c>
      <c r="M209" s="8" t="s">
        <v>21</v>
      </c>
      <c r="N209" s="48"/>
      <c r="O209" s="48"/>
    </row>
    <row r="210" spans="1:15" x14ac:dyDescent="0.25">
      <c r="A210" s="8">
        <v>1</v>
      </c>
      <c r="B210" s="48" t="s">
        <v>71</v>
      </c>
      <c r="C210" s="48"/>
      <c r="D210" s="15" t="s">
        <v>58</v>
      </c>
      <c r="E210" s="14">
        <v>125.5</v>
      </c>
      <c r="F210" s="8" t="s">
        <v>24</v>
      </c>
      <c r="G210" s="8">
        <v>3.8</v>
      </c>
      <c r="H210" s="52">
        <f t="shared" si="3"/>
        <v>11.341149479459153</v>
      </c>
      <c r="I210" s="8">
        <v>2.75</v>
      </c>
      <c r="J210" s="5">
        <v>21.944444444444443</v>
      </c>
      <c r="K210" s="5">
        <v>37.4</v>
      </c>
      <c r="L210" s="45">
        <v>330</v>
      </c>
      <c r="M210" s="8" t="s">
        <v>27</v>
      </c>
      <c r="N210" s="48"/>
      <c r="O210" s="48"/>
    </row>
    <row r="211" spans="1:15" x14ac:dyDescent="0.25">
      <c r="A211" s="8">
        <v>1</v>
      </c>
      <c r="B211" s="48" t="s">
        <v>71</v>
      </c>
      <c r="C211" s="48"/>
      <c r="D211" s="15" t="s">
        <v>65</v>
      </c>
      <c r="E211" s="14">
        <v>126</v>
      </c>
      <c r="F211" s="8" t="s">
        <v>24</v>
      </c>
      <c r="G211" s="8">
        <v>4.2</v>
      </c>
      <c r="H211" s="52">
        <f t="shared" si="3"/>
        <v>13.854423602330987</v>
      </c>
      <c r="I211" s="8">
        <v>2.7600000000000002</v>
      </c>
      <c r="J211" s="5">
        <v>26.666666666666668</v>
      </c>
      <c r="K211" s="5">
        <v>41.2</v>
      </c>
      <c r="L211" s="45">
        <v>280</v>
      </c>
      <c r="M211" s="8" t="s">
        <v>21</v>
      </c>
      <c r="N211" s="48"/>
      <c r="O211" s="48"/>
    </row>
    <row r="212" spans="1:15" x14ac:dyDescent="0.25">
      <c r="A212" s="8">
        <v>1</v>
      </c>
      <c r="B212" s="48" t="s">
        <v>71</v>
      </c>
      <c r="C212" s="48"/>
      <c r="D212" s="15" t="s">
        <v>62</v>
      </c>
      <c r="E212" s="14">
        <v>128.1</v>
      </c>
      <c r="F212" s="8" t="s">
        <v>24</v>
      </c>
      <c r="G212" s="8">
        <v>3.6</v>
      </c>
      <c r="H212" s="52">
        <f t="shared" si="3"/>
        <v>10.178760197630931</v>
      </c>
      <c r="I212" s="8">
        <v>2.68</v>
      </c>
      <c r="J212" s="5">
        <v>14.722222222222221</v>
      </c>
      <c r="K212" s="5">
        <v>38.299999999999997</v>
      </c>
      <c r="L212" s="45">
        <v>278</v>
      </c>
      <c r="M212" s="8" t="s">
        <v>21</v>
      </c>
      <c r="N212" s="48"/>
      <c r="O212" s="48"/>
    </row>
    <row r="213" spans="1:15" x14ac:dyDescent="0.25">
      <c r="A213" s="8">
        <v>1</v>
      </c>
      <c r="B213" s="48" t="s">
        <v>71</v>
      </c>
      <c r="C213" s="48"/>
      <c r="D213" s="15" t="s">
        <v>69</v>
      </c>
      <c r="E213" s="14">
        <v>129.30000000000001</v>
      </c>
      <c r="F213" s="8" t="s">
        <v>24</v>
      </c>
      <c r="G213" s="8">
        <v>4.4000000000000004</v>
      </c>
      <c r="H213" s="52">
        <f t="shared" si="3"/>
        <v>15.205308443374602</v>
      </c>
      <c r="I213" s="8">
        <v>2.85</v>
      </c>
      <c r="J213" s="5">
        <v>21.388888888888889</v>
      </c>
      <c r="K213" s="5">
        <v>41</v>
      </c>
      <c r="L213" s="45">
        <v>291</v>
      </c>
      <c r="M213" s="8" t="s">
        <v>21</v>
      </c>
      <c r="N213" s="48"/>
      <c r="O213" s="48"/>
    </row>
    <row r="214" spans="1:15" x14ac:dyDescent="0.25">
      <c r="A214" s="8">
        <v>1</v>
      </c>
      <c r="B214" s="48" t="s">
        <v>71</v>
      </c>
      <c r="C214" s="48"/>
      <c r="D214" s="15" t="s">
        <v>64</v>
      </c>
      <c r="E214" s="14">
        <v>129.69999999999999</v>
      </c>
      <c r="F214" s="8" t="s">
        <v>24</v>
      </c>
      <c r="G214" s="8">
        <v>4.4000000000000004</v>
      </c>
      <c r="H214" s="52">
        <f t="shared" si="3"/>
        <v>15.205308443374602</v>
      </c>
      <c r="I214" s="8">
        <v>2.91</v>
      </c>
      <c r="J214" s="5">
        <v>22.777777777777779</v>
      </c>
      <c r="K214" s="5">
        <v>41.7</v>
      </c>
      <c r="L214" s="45">
        <v>271</v>
      </c>
      <c r="M214" s="8" t="s">
        <v>21</v>
      </c>
      <c r="N214" s="48"/>
      <c r="O214" s="48"/>
    </row>
    <row r="215" spans="1:15" x14ac:dyDescent="0.25">
      <c r="A215" s="8">
        <v>1</v>
      </c>
      <c r="B215" s="48" t="s">
        <v>71</v>
      </c>
      <c r="C215" s="48"/>
      <c r="D215" s="15">
        <v>1214</v>
      </c>
      <c r="E215" s="14">
        <v>134.5</v>
      </c>
      <c r="F215" s="8" t="s">
        <v>24</v>
      </c>
      <c r="G215" s="8">
        <v>4.2</v>
      </c>
      <c r="H215" s="52">
        <f t="shared" si="3"/>
        <v>13.854423602330987</v>
      </c>
      <c r="I215" s="8">
        <v>2.79</v>
      </c>
      <c r="J215" s="5">
        <v>22.222222222222221</v>
      </c>
      <c r="K215" s="5">
        <v>32.4</v>
      </c>
      <c r="L215" s="45">
        <v>450</v>
      </c>
      <c r="M215" s="8" t="s">
        <v>21</v>
      </c>
      <c r="N215" s="48"/>
      <c r="O215" s="48"/>
    </row>
    <row r="216" spans="1:15" x14ac:dyDescent="0.25">
      <c r="A216" s="8">
        <v>1</v>
      </c>
      <c r="B216" s="48" t="s">
        <v>71</v>
      </c>
      <c r="C216" s="48"/>
      <c r="D216" s="15" t="s">
        <v>67</v>
      </c>
      <c r="E216" s="14">
        <v>135.19999999999999</v>
      </c>
      <c r="F216" s="8" t="s">
        <v>24</v>
      </c>
      <c r="G216" s="8">
        <v>3.8</v>
      </c>
      <c r="H216" s="52">
        <f t="shared" si="3"/>
        <v>11.341149479459153</v>
      </c>
      <c r="I216" s="8">
        <v>2.95</v>
      </c>
      <c r="J216" s="5">
        <v>21.944444444444443</v>
      </c>
      <c r="K216" s="5">
        <v>42.3</v>
      </c>
      <c r="L216" s="45">
        <v>329</v>
      </c>
      <c r="M216" s="8" t="s">
        <v>21</v>
      </c>
      <c r="N216" s="48"/>
      <c r="O216" s="48"/>
    </row>
    <row r="217" spans="1:15" x14ac:dyDescent="0.25">
      <c r="A217" s="8">
        <v>1</v>
      </c>
      <c r="B217" s="48" t="s">
        <v>71</v>
      </c>
      <c r="C217" s="48"/>
      <c r="D217" s="15" t="s">
        <v>61</v>
      </c>
      <c r="E217" s="14">
        <v>136.19999999999999</v>
      </c>
      <c r="F217" s="8" t="s">
        <v>24</v>
      </c>
      <c r="G217" s="8">
        <v>3.8</v>
      </c>
      <c r="H217" s="52">
        <f t="shared" si="3"/>
        <v>11.341149479459153</v>
      </c>
      <c r="I217" s="8">
        <v>2.95</v>
      </c>
      <c r="J217" s="5">
        <v>19.444444444444443</v>
      </c>
      <c r="K217" s="5">
        <v>40.1</v>
      </c>
      <c r="L217" s="45">
        <v>355</v>
      </c>
      <c r="M217" s="8" t="s">
        <v>21</v>
      </c>
      <c r="N217" s="48"/>
      <c r="O217" s="48"/>
    </row>
    <row r="218" spans="1:15" x14ac:dyDescent="0.25">
      <c r="A218" s="8">
        <v>1</v>
      </c>
      <c r="B218" s="48" t="s">
        <v>71</v>
      </c>
      <c r="C218" s="48"/>
      <c r="D218" s="15" t="s">
        <v>59</v>
      </c>
      <c r="E218" s="14">
        <v>141.1</v>
      </c>
      <c r="F218" s="8" t="s">
        <v>24</v>
      </c>
      <c r="G218" s="8">
        <v>4.2</v>
      </c>
      <c r="H218" s="52">
        <f t="shared" si="3"/>
        <v>13.854423602330987</v>
      </c>
      <c r="I218" s="8">
        <v>2.92</v>
      </c>
      <c r="J218" s="5">
        <v>23.888888888888889</v>
      </c>
      <c r="K218" s="5">
        <v>39.299999999999997</v>
      </c>
      <c r="L218" s="45">
        <v>555</v>
      </c>
      <c r="M218" s="8" t="s">
        <v>21</v>
      </c>
      <c r="N218" s="48"/>
      <c r="O218" s="48"/>
    </row>
    <row r="219" spans="1:15" x14ac:dyDescent="0.25">
      <c r="A219" s="8">
        <v>1</v>
      </c>
      <c r="B219" s="48" t="s">
        <v>71</v>
      </c>
      <c r="C219" s="48"/>
      <c r="D219" s="15" t="s">
        <v>63</v>
      </c>
      <c r="E219" s="14">
        <v>147.19999999999999</v>
      </c>
      <c r="F219" s="8" t="s">
        <v>24</v>
      </c>
      <c r="G219" s="8">
        <v>5</v>
      </c>
      <c r="H219" s="52">
        <f t="shared" si="3"/>
        <v>19.634954084936208</v>
      </c>
      <c r="I219" s="8">
        <v>3.15</v>
      </c>
      <c r="J219" s="5">
        <v>22.777777777777779</v>
      </c>
      <c r="K219" s="5">
        <v>50</v>
      </c>
      <c r="L219" s="45">
        <v>449</v>
      </c>
      <c r="M219" s="8" t="s">
        <v>21</v>
      </c>
      <c r="N219" s="48"/>
      <c r="O219" s="48"/>
    </row>
    <row r="220" spans="1:15" x14ac:dyDescent="0.25">
      <c r="A220" s="8">
        <v>1</v>
      </c>
      <c r="B220" s="8" t="s">
        <v>74</v>
      </c>
      <c r="C220" s="8">
        <v>1</v>
      </c>
      <c r="D220" s="10" t="s">
        <v>84</v>
      </c>
      <c r="E220" s="14">
        <v>160</v>
      </c>
      <c r="F220" s="8" t="s">
        <v>24</v>
      </c>
      <c r="G220" s="8">
        <v>5</v>
      </c>
      <c r="H220" s="52">
        <f t="shared" si="3"/>
        <v>19.634954084936208</v>
      </c>
      <c r="I220" s="8">
        <v>3.45</v>
      </c>
      <c r="J220" s="7">
        <f>84/3.6</f>
        <v>23.333333333333332</v>
      </c>
      <c r="L220" s="47">
        <v>769</v>
      </c>
      <c r="M220" s="8" t="s">
        <v>21</v>
      </c>
      <c r="N220" s="8" t="s">
        <v>26</v>
      </c>
      <c r="O220" s="8" t="s">
        <v>26</v>
      </c>
    </row>
    <row r="221" spans="1:15" x14ac:dyDescent="0.25">
      <c r="A221" s="8">
        <v>1</v>
      </c>
      <c r="B221" s="48" t="s">
        <v>71</v>
      </c>
      <c r="C221" s="48"/>
      <c r="D221" s="15" t="s">
        <v>56</v>
      </c>
      <c r="E221" s="14">
        <v>162.5</v>
      </c>
      <c r="F221" s="8" t="s">
        <v>24</v>
      </c>
      <c r="G221" s="8">
        <v>5</v>
      </c>
      <c r="H221" s="52">
        <f t="shared" si="3"/>
        <v>19.634954084936208</v>
      </c>
      <c r="I221" s="8">
        <v>3.35</v>
      </c>
      <c r="J221" s="5">
        <v>25.555555555555557</v>
      </c>
      <c r="K221" s="5">
        <v>47.3</v>
      </c>
      <c r="L221" s="45">
        <v>1200</v>
      </c>
      <c r="M221" s="8" t="s">
        <v>21</v>
      </c>
      <c r="N221" s="48"/>
      <c r="O221" s="48"/>
    </row>
    <row r="222" spans="1:15" x14ac:dyDescent="0.25">
      <c r="A222" s="8">
        <v>1</v>
      </c>
      <c r="B222" s="48" t="s">
        <v>71</v>
      </c>
      <c r="C222" s="48"/>
      <c r="D222" s="15" t="s">
        <v>55</v>
      </c>
      <c r="E222" s="14">
        <v>163</v>
      </c>
      <c r="F222" s="8" t="s">
        <v>24</v>
      </c>
      <c r="G222" s="8">
        <v>5</v>
      </c>
      <c r="H222" s="52">
        <f t="shared" si="3"/>
        <v>19.634954084936208</v>
      </c>
      <c r="I222" s="8">
        <v>3.15</v>
      </c>
      <c r="J222" s="5">
        <v>24.722222222222221</v>
      </c>
      <c r="K222" s="5">
        <v>50</v>
      </c>
      <c r="L222" s="45">
        <v>878</v>
      </c>
      <c r="M222" s="8" t="s">
        <v>21</v>
      </c>
      <c r="N222" s="48"/>
      <c r="O222" s="48"/>
    </row>
    <row r="223" spans="1:15" x14ac:dyDescent="0.25">
      <c r="A223" s="8">
        <v>1</v>
      </c>
      <c r="B223" s="48" t="s">
        <v>71</v>
      </c>
      <c r="C223" s="48"/>
      <c r="D223" s="15" t="s">
        <v>66</v>
      </c>
      <c r="E223" s="14">
        <v>165.7</v>
      </c>
      <c r="F223" s="8" t="s">
        <v>24</v>
      </c>
      <c r="G223" s="8">
        <v>5.3</v>
      </c>
      <c r="H223" s="52">
        <f t="shared" si="3"/>
        <v>22.061834409834322</v>
      </c>
      <c r="I223" s="8">
        <v>3.3899999999999997</v>
      </c>
      <c r="J223" s="5">
        <v>24.166666666666668</v>
      </c>
      <c r="K223" s="5">
        <v>47.8</v>
      </c>
      <c r="L223" s="45">
        <v>829</v>
      </c>
      <c r="M223" s="8" t="s">
        <v>21</v>
      </c>
      <c r="N223" s="48"/>
      <c r="O223" s="48"/>
    </row>
    <row r="224" spans="1:15" x14ac:dyDescent="0.25">
      <c r="A224" s="8">
        <v>1</v>
      </c>
      <c r="B224" s="8" t="s">
        <v>71</v>
      </c>
      <c r="C224" s="8">
        <v>20220516</v>
      </c>
      <c r="D224" s="32">
        <v>1154</v>
      </c>
      <c r="E224" s="14">
        <v>167.5</v>
      </c>
      <c r="F224" s="8" t="s">
        <v>24</v>
      </c>
      <c r="G224" s="8">
        <v>4.7</v>
      </c>
      <c r="H224" s="52">
        <f t="shared" si="3"/>
        <v>17.349445429449634</v>
      </c>
      <c r="I224" s="8">
        <v>3.05</v>
      </c>
      <c r="J224" s="5">
        <v>24.444444444444443</v>
      </c>
      <c r="K224" s="5">
        <v>43.3</v>
      </c>
      <c r="L224" s="45">
        <v>835</v>
      </c>
      <c r="M224" s="8" t="s">
        <v>21</v>
      </c>
      <c r="N224" s="8" t="s">
        <v>26</v>
      </c>
      <c r="O224" s="8" t="s">
        <v>26</v>
      </c>
    </row>
    <row r="225" spans="1:15" x14ac:dyDescent="0.25">
      <c r="A225" s="8">
        <v>1</v>
      </c>
      <c r="B225" s="8" t="s">
        <v>74</v>
      </c>
      <c r="C225" s="8">
        <v>1</v>
      </c>
      <c r="D225" s="10" t="s">
        <v>80</v>
      </c>
      <c r="E225" s="14">
        <v>168</v>
      </c>
      <c r="F225" s="8" t="s">
        <v>24</v>
      </c>
      <c r="G225" s="8">
        <v>5.3</v>
      </c>
      <c r="H225" s="52">
        <f t="shared" si="3"/>
        <v>22.061834409834322</v>
      </c>
      <c r="I225" s="8">
        <v>3.54</v>
      </c>
      <c r="J225" s="7">
        <f>84/3.6</f>
        <v>23.333333333333332</v>
      </c>
      <c r="K225" s="5">
        <v>52.7</v>
      </c>
      <c r="L225" s="45">
        <v>1210</v>
      </c>
      <c r="M225" s="8" t="s">
        <v>21</v>
      </c>
      <c r="N225" s="8" t="s">
        <v>26</v>
      </c>
      <c r="O225" s="8" t="s">
        <v>26</v>
      </c>
    </row>
    <row r="226" spans="1:15" x14ac:dyDescent="0.25">
      <c r="A226" s="8">
        <v>1</v>
      </c>
      <c r="B226" s="8" t="s">
        <v>74</v>
      </c>
      <c r="C226" s="8">
        <v>1</v>
      </c>
      <c r="D226" s="10" t="s">
        <v>82</v>
      </c>
      <c r="E226" s="14">
        <v>169</v>
      </c>
      <c r="F226" s="8" t="s">
        <v>24</v>
      </c>
      <c r="G226" s="8">
        <v>5.9</v>
      </c>
      <c r="H226" s="52">
        <f t="shared" si="3"/>
        <v>27.339710067865177</v>
      </c>
      <c r="I226" s="8">
        <v>3.6</v>
      </c>
      <c r="J226" s="7">
        <v>25.7</v>
      </c>
      <c r="L226" s="45">
        <v>900</v>
      </c>
      <c r="M226" s="8" t="s">
        <v>21</v>
      </c>
      <c r="N226" s="8" t="s">
        <v>26</v>
      </c>
      <c r="O226" s="8" t="s">
        <v>26</v>
      </c>
    </row>
    <row r="227" spans="1:15" x14ac:dyDescent="0.25">
      <c r="A227" s="8">
        <v>1</v>
      </c>
      <c r="B227" s="8" t="s">
        <v>74</v>
      </c>
      <c r="C227" s="8">
        <v>1</v>
      </c>
      <c r="D227" s="10" t="s">
        <v>86</v>
      </c>
      <c r="E227" s="14">
        <v>170</v>
      </c>
      <c r="F227" s="8" t="s">
        <v>24</v>
      </c>
      <c r="G227" s="8">
        <v>6.2</v>
      </c>
      <c r="H227" s="52">
        <f t="shared" si="3"/>
        <v>30.190705400997917</v>
      </c>
      <c r="I227" s="8">
        <v>3.85</v>
      </c>
      <c r="J227" s="7">
        <f>91/3.6</f>
        <v>25.277777777777779</v>
      </c>
      <c r="L227" s="47">
        <v>1290</v>
      </c>
      <c r="M227" s="8" t="s">
        <v>21</v>
      </c>
      <c r="N227" s="8" t="s">
        <v>26</v>
      </c>
      <c r="O227" s="8" t="s">
        <v>26</v>
      </c>
    </row>
    <row r="228" spans="1:15" x14ac:dyDescent="0.25">
      <c r="A228" s="8">
        <v>1</v>
      </c>
      <c r="B228" s="48" t="s">
        <v>71</v>
      </c>
      <c r="C228" s="48"/>
      <c r="D228" s="15" t="s">
        <v>68</v>
      </c>
      <c r="E228" s="14">
        <v>170.8</v>
      </c>
      <c r="F228" s="8" t="s">
        <v>24</v>
      </c>
      <c r="G228" s="8">
        <v>5.3</v>
      </c>
      <c r="H228" s="52">
        <f t="shared" si="3"/>
        <v>22.061834409834322</v>
      </c>
      <c r="I228" s="8">
        <v>3.66</v>
      </c>
      <c r="J228" s="49">
        <v>23.611111111111111</v>
      </c>
      <c r="K228" s="5">
        <v>54.4</v>
      </c>
      <c r="L228" s="45">
        <v>1202</v>
      </c>
      <c r="M228" s="8" t="s">
        <v>21</v>
      </c>
      <c r="N228" s="48"/>
      <c r="O228" s="48"/>
    </row>
    <row r="229" spans="1:15" x14ac:dyDescent="0.25">
      <c r="A229" s="8">
        <v>1</v>
      </c>
      <c r="B229" s="8" t="s">
        <v>74</v>
      </c>
      <c r="C229" s="8">
        <v>1</v>
      </c>
      <c r="D229" s="10" t="s">
        <v>81</v>
      </c>
      <c r="E229" s="14">
        <v>172</v>
      </c>
      <c r="F229" s="8" t="s">
        <v>24</v>
      </c>
      <c r="G229" s="8">
        <v>5.3</v>
      </c>
      <c r="H229" s="52">
        <f t="shared" si="3"/>
        <v>22.061834409834322</v>
      </c>
      <c r="I229" s="8">
        <v>3.5100000000000002</v>
      </c>
      <c r="J229" s="7">
        <v>24.7</v>
      </c>
      <c r="L229" s="45">
        <v>810</v>
      </c>
      <c r="M229" s="8" t="s">
        <v>21</v>
      </c>
      <c r="N229" s="8" t="s">
        <v>26</v>
      </c>
      <c r="O229" s="8" t="s">
        <v>26</v>
      </c>
    </row>
    <row r="230" spans="1:15" x14ac:dyDescent="0.25">
      <c r="A230" s="8">
        <v>1</v>
      </c>
      <c r="B230" s="8" t="s">
        <v>74</v>
      </c>
      <c r="C230" s="8">
        <v>1</v>
      </c>
      <c r="D230" s="10" t="s">
        <v>85</v>
      </c>
      <c r="E230" s="14">
        <v>174</v>
      </c>
      <c r="F230" s="8" t="s">
        <v>24</v>
      </c>
      <c r="G230" s="8">
        <v>5.3</v>
      </c>
      <c r="H230" s="52">
        <f t="shared" si="3"/>
        <v>22.061834409834322</v>
      </c>
      <c r="I230" s="8">
        <v>3.85</v>
      </c>
      <c r="J230" s="7">
        <f>72/3.6</f>
        <v>20</v>
      </c>
      <c r="L230" s="47">
        <v>950</v>
      </c>
      <c r="M230" s="8" t="s">
        <v>21</v>
      </c>
      <c r="N230" s="8" t="s">
        <v>26</v>
      </c>
      <c r="O230" s="8" t="s">
        <v>26</v>
      </c>
    </row>
    <row r="231" spans="1:15" x14ac:dyDescent="0.25">
      <c r="A231" s="8">
        <v>1</v>
      </c>
      <c r="B231" s="8" t="s">
        <v>74</v>
      </c>
      <c r="C231" s="8">
        <v>1</v>
      </c>
      <c r="D231" s="10" t="s">
        <v>87</v>
      </c>
      <c r="E231" s="14">
        <v>178</v>
      </c>
      <c r="F231" s="8" t="s">
        <v>24</v>
      </c>
      <c r="G231" s="8">
        <v>5.6</v>
      </c>
      <c r="H231" s="52">
        <f t="shared" si="3"/>
        <v>24.630086404143974</v>
      </c>
      <c r="I231" s="8">
        <v>3.7</v>
      </c>
      <c r="J231" s="7">
        <f>78/3.6</f>
        <v>21.666666666666668</v>
      </c>
      <c r="L231" s="47">
        <v>1085</v>
      </c>
      <c r="M231" s="8" t="s">
        <v>21</v>
      </c>
      <c r="N231" s="8" t="s">
        <v>26</v>
      </c>
      <c r="O231" s="8" t="s">
        <v>26</v>
      </c>
    </row>
    <row r="232" spans="1:15" x14ac:dyDescent="0.25">
      <c r="A232" s="8">
        <v>1</v>
      </c>
      <c r="B232" s="8" t="s">
        <v>74</v>
      </c>
      <c r="C232" s="8">
        <v>1</v>
      </c>
      <c r="D232" s="10" t="s">
        <v>79</v>
      </c>
      <c r="E232" s="14">
        <v>186</v>
      </c>
      <c r="F232" s="8" t="s">
        <v>24</v>
      </c>
      <c r="G232" s="8">
        <v>5.6</v>
      </c>
      <c r="H232" s="52">
        <f t="shared" si="3"/>
        <v>24.630086404143974</v>
      </c>
      <c r="I232" s="8">
        <v>3.7399999999999998</v>
      </c>
      <c r="J232" s="7">
        <f>65/3.6</f>
        <v>18.055555555555554</v>
      </c>
      <c r="L232" s="47">
        <v>1034</v>
      </c>
      <c r="M232" s="8" t="s">
        <v>21</v>
      </c>
      <c r="N232" s="8" t="s">
        <v>26</v>
      </c>
      <c r="O232" s="8" t="s">
        <v>26</v>
      </c>
    </row>
    <row r="233" spans="1:15" x14ac:dyDescent="0.25">
      <c r="A233" s="8">
        <v>1</v>
      </c>
      <c r="B233" s="8" t="s">
        <v>74</v>
      </c>
      <c r="C233" s="8">
        <v>1</v>
      </c>
      <c r="D233" s="10" t="s">
        <v>75</v>
      </c>
      <c r="E233" s="14">
        <v>186</v>
      </c>
      <c r="F233" s="8" t="s">
        <v>24</v>
      </c>
      <c r="G233" s="8">
        <v>5.3</v>
      </c>
      <c r="H233" s="52">
        <f t="shared" si="3"/>
        <v>22.061834409834322</v>
      </c>
      <c r="I233" s="8">
        <v>3.7700000000000005</v>
      </c>
      <c r="J233" s="7">
        <f>62/3.6</f>
        <v>17.222222222222221</v>
      </c>
      <c r="K233" s="5">
        <v>52.7</v>
      </c>
      <c r="L233" s="45">
        <v>1160</v>
      </c>
      <c r="M233" s="8" t="s">
        <v>21</v>
      </c>
      <c r="N233" s="8" t="s">
        <v>26</v>
      </c>
      <c r="O233" s="8" t="s">
        <v>26</v>
      </c>
    </row>
    <row r="235" spans="1:15" x14ac:dyDescent="0.25">
      <c r="A235" s="8">
        <f>COUNTIF((A4:A233),"&gt;0")</f>
        <v>230</v>
      </c>
      <c r="C235" s="8">
        <f>COUNTIF((C4:C233),"&gt;0")</f>
        <v>188</v>
      </c>
    </row>
  </sheetData>
  <mergeCells count="1"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abSelected="1" workbookViewId="0">
      <selection activeCell="K33" sqref="K33"/>
    </sheetView>
  </sheetViews>
  <sheetFormatPr defaultRowHeight="12.75" x14ac:dyDescent="0.2"/>
  <cols>
    <col min="1" max="1" width="7.5703125" style="54" bestFit="1" customWidth="1"/>
    <col min="2" max="2" width="8.5703125" style="54" bestFit="1" customWidth="1"/>
    <col min="3" max="3" width="7.5703125" style="54" bestFit="1" customWidth="1"/>
    <col min="4" max="4" width="8.5703125" style="54" bestFit="1" customWidth="1"/>
    <col min="5" max="5" width="7.5703125" style="54" bestFit="1" customWidth="1"/>
    <col min="6" max="6" width="8.5703125" style="54" bestFit="1" customWidth="1"/>
    <col min="7" max="8" width="9" style="53" bestFit="1" customWidth="1"/>
    <col min="9" max="16384" width="9.140625" style="53"/>
  </cols>
  <sheetData>
    <row r="1" spans="1:8" x14ac:dyDescent="0.2">
      <c r="A1" s="53" t="s">
        <v>130</v>
      </c>
      <c r="B1" s="54" t="s">
        <v>130</v>
      </c>
      <c r="C1" s="53" t="s">
        <v>131</v>
      </c>
      <c r="D1" s="53" t="s">
        <v>131</v>
      </c>
      <c r="E1" s="53" t="s">
        <v>132</v>
      </c>
      <c r="F1" s="53" t="s">
        <v>132</v>
      </c>
      <c r="G1" s="53" t="s">
        <v>133</v>
      </c>
      <c r="H1" s="53" t="s">
        <v>133</v>
      </c>
    </row>
    <row r="2" spans="1:8" x14ac:dyDescent="0.2">
      <c r="A2" s="54" t="s">
        <v>128</v>
      </c>
      <c r="B2" s="54" t="s">
        <v>129</v>
      </c>
      <c r="C2" s="54" t="s">
        <v>128</v>
      </c>
      <c r="D2" s="54" t="s">
        <v>129</v>
      </c>
      <c r="E2" s="54" t="s">
        <v>128</v>
      </c>
      <c r="F2" s="54" t="s">
        <v>129</v>
      </c>
      <c r="G2" s="54" t="s">
        <v>128</v>
      </c>
      <c r="H2" s="54" t="s">
        <v>129</v>
      </c>
    </row>
    <row r="3" spans="1:8" x14ac:dyDescent="0.2">
      <c r="A3" s="54">
        <v>0.78940594405060982</v>
      </c>
      <c r="B3" s="54">
        <v>1.3424226808222062</v>
      </c>
      <c r="C3" s="54">
        <v>0.98322597006672274</v>
      </c>
      <c r="D3" s="54">
        <v>1.6532125137753437</v>
      </c>
      <c r="E3" s="54">
        <v>0.42943333817219914</v>
      </c>
      <c r="F3" s="54">
        <v>0.74036268949424389</v>
      </c>
      <c r="G3" s="54">
        <v>1.2015149089168589</v>
      </c>
      <c r="H3" s="54">
        <v>1.7831886910752577</v>
      </c>
    </row>
    <row r="4" spans="1:8" x14ac:dyDescent="0.2">
      <c r="A4" s="54">
        <v>0.78940594405060982</v>
      </c>
      <c r="B4" s="54">
        <v>1.3802112417116059</v>
      </c>
      <c r="C4" s="54">
        <v>0.75781740968414613</v>
      </c>
      <c r="D4" s="54">
        <v>1.2479732663618066</v>
      </c>
      <c r="E4" s="54">
        <v>0.61854555340135731</v>
      </c>
      <c r="F4" s="54">
        <v>0.93449845124356767</v>
      </c>
      <c r="G4" s="54">
        <v>0.98322597006672274</v>
      </c>
      <c r="H4" s="54">
        <v>1.6532125137753437</v>
      </c>
    </row>
    <row r="5" spans="1:8" x14ac:dyDescent="0.2">
      <c r="A5" s="54">
        <v>0.78940594405060982</v>
      </c>
      <c r="B5" s="54">
        <v>1.3802112417116059</v>
      </c>
      <c r="C5" s="54">
        <v>0.69096989871024672</v>
      </c>
      <c r="D5" s="54">
        <v>1.2787536009528289</v>
      </c>
      <c r="E5" s="54">
        <v>0.69096989871024672</v>
      </c>
      <c r="F5" s="54">
        <v>1.1172712956557642</v>
      </c>
      <c r="G5" s="54">
        <v>0.75781740968414613</v>
      </c>
      <c r="H5" s="54">
        <v>1.2479732663618066</v>
      </c>
    </row>
    <row r="6" spans="1:8" x14ac:dyDescent="0.2">
      <c r="A6" s="54">
        <v>0.78940594405060982</v>
      </c>
      <c r="B6" s="54">
        <v>1.3802112417116059</v>
      </c>
      <c r="C6" s="54">
        <v>0.75781740968414613</v>
      </c>
      <c r="D6" s="54">
        <v>1.3384564936046048</v>
      </c>
      <c r="E6" s="54">
        <v>0.8778132690347169</v>
      </c>
      <c r="F6" s="54">
        <v>1.3909351071033791</v>
      </c>
      <c r="G6" s="54">
        <v>0.69096989871024672</v>
      </c>
      <c r="H6" s="54">
        <v>1.2787536009528289</v>
      </c>
    </row>
    <row r="7" spans="1:8" x14ac:dyDescent="0.2">
      <c r="A7" s="54">
        <v>0.78940594405060982</v>
      </c>
      <c r="B7" s="54">
        <v>1.414973347970818</v>
      </c>
      <c r="C7" s="54">
        <v>0.53952847083401001</v>
      </c>
      <c r="D7" s="54">
        <v>1.0128372247051722</v>
      </c>
      <c r="E7" s="54">
        <v>0.98322597006672274</v>
      </c>
      <c r="F7" s="54">
        <v>1.6503075231319364</v>
      </c>
      <c r="G7" s="54">
        <v>0.75781740968414613</v>
      </c>
      <c r="H7" s="54">
        <v>1.3384564936046048</v>
      </c>
    </row>
    <row r="8" spans="1:8" x14ac:dyDescent="0.2">
      <c r="A8" s="54">
        <v>0.78940594405060982</v>
      </c>
      <c r="B8" s="54">
        <v>1.414973347970818</v>
      </c>
      <c r="C8" s="54">
        <v>0.61854555340135708</v>
      </c>
      <c r="D8" s="54">
        <v>1.0128372247051722</v>
      </c>
      <c r="E8" s="54">
        <v>0.98322597006672274</v>
      </c>
      <c r="F8" s="54">
        <v>1.6560982020128319</v>
      </c>
      <c r="G8" s="54">
        <v>0.53952847083401001</v>
      </c>
      <c r="H8" s="54">
        <v>1.0128372247051722</v>
      </c>
    </row>
    <row r="9" spans="1:8" x14ac:dyDescent="0.2">
      <c r="A9" s="54">
        <v>0.78940594405060982</v>
      </c>
      <c r="B9" s="54">
        <v>1.4313637641589874</v>
      </c>
      <c r="C9" s="54">
        <v>0.47515910409120743</v>
      </c>
      <c r="D9" s="54">
        <v>0.90308998699194354</v>
      </c>
      <c r="E9" s="54">
        <v>1.0314933295001616</v>
      </c>
      <c r="F9" s="54">
        <v>1.6821450763738317</v>
      </c>
      <c r="G9" s="54">
        <v>0.61854555340135708</v>
      </c>
      <c r="H9" s="54">
        <v>1.0128372247051722</v>
      </c>
    </row>
    <row r="10" spans="1:8" x14ac:dyDescent="0.2">
      <c r="A10" s="54">
        <v>0.84933239080549627</v>
      </c>
      <c r="B10" s="54">
        <v>1.4313637641589874</v>
      </c>
      <c r="C10" s="54">
        <v>0.47515910409120743</v>
      </c>
      <c r="D10" s="54">
        <v>0.91381385238371671</v>
      </c>
      <c r="E10" s="54">
        <v>1.0314933295001616</v>
      </c>
      <c r="F10" s="54">
        <v>1.6618126855372612</v>
      </c>
      <c r="G10" s="54">
        <v>0.47515910409120743</v>
      </c>
      <c r="H10" s="54">
        <v>0.90308998699194354</v>
      </c>
    </row>
    <row r="11" spans="1:8" x14ac:dyDescent="0.2">
      <c r="A11" s="54">
        <v>0.72503657730780735</v>
      </c>
      <c r="B11" s="54">
        <v>1.4471580313422192</v>
      </c>
      <c r="C11" s="54">
        <v>0.47515910409120743</v>
      </c>
      <c r="D11" s="54">
        <v>0.89762709129044149</v>
      </c>
      <c r="E11" s="54">
        <v>1.0772190954191698</v>
      </c>
      <c r="F11" s="54">
        <v>1.6875289612146342</v>
      </c>
      <c r="G11" s="54">
        <v>0.47515910409120743</v>
      </c>
      <c r="H11" s="54">
        <v>0.91381385238371671</v>
      </c>
    </row>
    <row r="12" spans="1:8" x14ac:dyDescent="0.2">
      <c r="A12" s="54">
        <v>0.72503657730780735</v>
      </c>
      <c r="B12" s="54">
        <v>1.4471580313422192</v>
      </c>
      <c r="C12" s="54">
        <v>0.53952847083401001</v>
      </c>
      <c r="D12" s="54">
        <v>0.95904139232109353</v>
      </c>
      <c r="E12" s="54">
        <v>1.0772190954191698</v>
      </c>
      <c r="F12" s="54">
        <v>1.7242758696007889</v>
      </c>
      <c r="G12" s="54">
        <v>0.47515910409120743</v>
      </c>
      <c r="H12" s="54">
        <v>0.89762709129044149</v>
      </c>
    </row>
    <row r="13" spans="1:8" x14ac:dyDescent="0.2">
      <c r="A13" s="54">
        <v>0.78940594405060982</v>
      </c>
      <c r="B13" s="54">
        <v>1.4471580313422192</v>
      </c>
      <c r="C13" s="54">
        <v>0.61854555340135708</v>
      </c>
      <c r="D13" s="54">
        <v>1.1789769472931695</v>
      </c>
      <c r="E13" s="54">
        <v>1.1206575948056423</v>
      </c>
      <c r="F13" s="54">
        <v>1.7168377232995244</v>
      </c>
      <c r="G13" s="54">
        <v>0.53952847083401001</v>
      </c>
      <c r="H13" s="54">
        <v>0.95904139232109353</v>
      </c>
    </row>
    <row r="14" spans="1:8" x14ac:dyDescent="0.2">
      <c r="A14" s="54">
        <v>0.75781740968414613</v>
      </c>
      <c r="B14" s="54">
        <v>1.4623979978989561</v>
      </c>
      <c r="C14" s="54">
        <v>0.69096989871024672</v>
      </c>
      <c r="D14" s="54">
        <v>1.271841606536499</v>
      </c>
      <c r="E14" s="54">
        <v>1.1620267925253445</v>
      </c>
      <c r="F14" s="54">
        <v>1.7379873263334309</v>
      </c>
      <c r="G14" s="54">
        <v>0.61854555340135708</v>
      </c>
      <c r="H14" s="54">
        <v>1.1789769472931695</v>
      </c>
    </row>
    <row r="15" spans="1:8" x14ac:dyDescent="0.2">
      <c r="A15" s="54">
        <v>0.78940594405060982</v>
      </c>
      <c r="B15" s="54">
        <v>1.4623979978989561</v>
      </c>
      <c r="C15" s="54">
        <v>0.47515910409120743</v>
      </c>
      <c r="D15" s="54">
        <v>0.83250891270623628</v>
      </c>
      <c r="E15" s="54">
        <v>1.1620267925253445</v>
      </c>
      <c r="F15" s="54">
        <v>1.7543483357110188</v>
      </c>
      <c r="G15" s="54">
        <v>0.69096989871024672</v>
      </c>
      <c r="H15" s="54">
        <v>1.271841606536499</v>
      </c>
    </row>
    <row r="16" spans="1:8" x14ac:dyDescent="0.2">
      <c r="A16" s="54">
        <v>0.84933239080549627</v>
      </c>
      <c r="B16" s="54">
        <v>1.4623979978989561</v>
      </c>
      <c r="C16" s="54">
        <v>0.53952847083401001</v>
      </c>
      <c r="D16" s="54">
        <v>0.3222192947339193</v>
      </c>
      <c r="E16" s="54">
        <v>1.2015149089168589</v>
      </c>
      <c r="F16" s="54">
        <v>1.7860412102425542</v>
      </c>
      <c r="G16" s="54">
        <v>0.47515910409120743</v>
      </c>
      <c r="H16" s="54">
        <v>0.83250891270623628</v>
      </c>
    </row>
    <row r="17" spans="1:8" x14ac:dyDescent="0.2">
      <c r="A17" s="54">
        <v>0.78940594405060982</v>
      </c>
      <c r="B17" s="54">
        <v>1.4771212547196624</v>
      </c>
      <c r="C17" s="54">
        <v>0.61854555340135708</v>
      </c>
      <c r="D17" s="54">
        <v>1.0293837776852097</v>
      </c>
      <c r="E17" s="54">
        <v>1.2015149089168589</v>
      </c>
      <c r="F17" s="54">
        <v>1.7774268223893113</v>
      </c>
      <c r="G17" s="54">
        <v>0.53952847083401001</v>
      </c>
      <c r="H17" s="54">
        <v>1.0334237554869496</v>
      </c>
    </row>
    <row r="18" spans="1:8" x14ac:dyDescent="0.2">
      <c r="A18" s="54">
        <v>0.84933239080549627</v>
      </c>
      <c r="B18" s="54">
        <v>1.4771212547196624</v>
      </c>
      <c r="C18" s="54">
        <v>0.45259708327182935</v>
      </c>
      <c r="D18" s="54">
        <v>0.81291335664285558</v>
      </c>
      <c r="E18" s="54">
        <v>1.2015149089168589</v>
      </c>
      <c r="F18" s="54">
        <v>1.761927838420529</v>
      </c>
      <c r="G18" s="54">
        <v>0.61854555340135708</v>
      </c>
      <c r="H18" s="54">
        <v>1.0293837776852097</v>
      </c>
    </row>
    <row r="19" spans="1:8" x14ac:dyDescent="0.2">
      <c r="A19" s="54">
        <v>0.84933239080549627</v>
      </c>
      <c r="B19" s="54">
        <v>1.4771212547196624</v>
      </c>
      <c r="C19" s="54">
        <v>0.47515910409120743</v>
      </c>
      <c r="D19" s="54">
        <v>0.86332286012045589</v>
      </c>
      <c r="E19" s="54">
        <v>1.2015149089168589</v>
      </c>
      <c r="F19" s="54">
        <v>1.8007170782823851</v>
      </c>
      <c r="G19" s="54">
        <v>0.45259708327182935</v>
      </c>
      <c r="H19" s="54">
        <v>0.81291335664285558</v>
      </c>
    </row>
    <row r="20" spans="1:8" x14ac:dyDescent="0.2">
      <c r="A20" s="54">
        <v>0.72503657730780735</v>
      </c>
      <c r="B20" s="54">
        <v>1.4913616938342726</v>
      </c>
      <c r="C20" s="54">
        <v>0.53952847083401001</v>
      </c>
      <c r="D20" s="54">
        <v>0.91381385238371671</v>
      </c>
      <c r="E20" s="54">
        <v>1.2015149089168589</v>
      </c>
      <c r="F20" s="54">
        <v>1.7831886910752577</v>
      </c>
      <c r="G20" s="54">
        <v>0.47515910409120743</v>
      </c>
      <c r="H20" s="54">
        <v>0.86332286012045589</v>
      </c>
    </row>
    <row r="21" spans="1:8" x14ac:dyDescent="0.2">
      <c r="A21" s="54">
        <v>0.84933239080549627</v>
      </c>
      <c r="B21" s="54">
        <v>1.4913616938342726</v>
      </c>
      <c r="C21" s="54">
        <v>0.69096989871024672</v>
      </c>
      <c r="D21" s="54">
        <v>1.2013971243204515</v>
      </c>
      <c r="G21" s="54">
        <v>0.53952847083401001</v>
      </c>
      <c r="H21" s="54">
        <v>0.91381385238371671</v>
      </c>
    </row>
    <row r="22" spans="1:8" x14ac:dyDescent="0.2">
      <c r="A22" s="54">
        <v>0.84933239080549627</v>
      </c>
      <c r="B22" s="54">
        <v>1.4913616938342726</v>
      </c>
      <c r="C22" s="54">
        <v>0.69096989871024672</v>
      </c>
      <c r="D22" s="54">
        <v>1.3180633349627615</v>
      </c>
      <c r="G22" s="54">
        <v>0.69096989871024672</v>
      </c>
      <c r="H22" s="54">
        <v>1.2013971243204515</v>
      </c>
    </row>
    <row r="23" spans="1:8" x14ac:dyDescent="0.2">
      <c r="A23" s="54">
        <v>0.78940594405060982</v>
      </c>
      <c r="B23" s="54">
        <v>1.505149978319906</v>
      </c>
      <c r="C23" s="54">
        <v>0.8778132690347169</v>
      </c>
      <c r="D23" s="54">
        <v>1.4771212547196624</v>
      </c>
      <c r="G23" s="54">
        <v>0.69096989871024672</v>
      </c>
      <c r="H23" s="54">
        <v>1.3180633349627615</v>
      </c>
    </row>
    <row r="24" spans="1:8" x14ac:dyDescent="0.2">
      <c r="A24" s="54">
        <v>0.78940594405060982</v>
      </c>
      <c r="B24" s="54">
        <v>1.505149978319906</v>
      </c>
      <c r="C24" s="54">
        <v>0.75781740968414613</v>
      </c>
      <c r="D24" s="54">
        <v>1.3242824552976926</v>
      </c>
      <c r="G24" s="54">
        <v>0.8778132690347169</v>
      </c>
      <c r="H24" s="54">
        <v>1.4771212547196624</v>
      </c>
    </row>
    <row r="25" spans="1:8" x14ac:dyDescent="0.2">
      <c r="A25" s="54">
        <v>0.81988587716408368</v>
      </c>
      <c r="B25" s="54">
        <v>1.505149978319906</v>
      </c>
      <c r="C25" s="54">
        <v>0.98322597006672274</v>
      </c>
      <c r="D25" s="54">
        <v>1.7379873263334309</v>
      </c>
      <c r="G25" s="54">
        <v>0.75781740968414613</v>
      </c>
      <c r="H25" s="54">
        <v>1.3242824552976926</v>
      </c>
    </row>
    <row r="26" spans="1:8" x14ac:dyDescent="0.2">
      <c r="A26" s="54">
        <v>0.72503657730780735</v>
      </c>
      <c r="B26" s="54">
        <v>1.5185139398778875</v>
      </c>
      <c r="C26" s="54">
        <v>1.1206575948056423</v>
      </c>
      <c r="D26" s="54">
        <v>1.9003671286564703</v>
      </c>
      <c r="G26" s="54">
        <v>0.98322597006672274</v>
      </c>
      <c r="H26" s="54">
        <v>1.7379873263334309</v>
      </c>
    </row>
    <row r="27" spans="1:8" x14ac:dyDescent="0.2">
      <c r="A27" s="54">
        <v>0.75781740968414613</v>
      </c>
      <c r="B27" s="54">
        <v>1.5185139398778875</v>
      </c>
      <c r="C27" s="54">
        <v>0.8778132690347169</v>
      </c>
      <c r="D27" s="54">
        <v>1.4563660331290431</v>
      </c>
      <c r="G27" s="54">
        <v>1.1206575948056423</v>
      </c>
      <c r="H27" s="54">
        <v>1.9003671286564703</v>
      </c>
    </row>
    <row r="28" spans="1:8" x14ac:dyDescent="0.2">
      <c r="A28" s="54">
        <v>0.84933239080549627</v>
      </c>
      <c r="B28" s="54">
        <v>1.5185139398778875</v>
      </c>
      <c r="C28" s="54">
        <v>0.8778132690347169</v>
      </c>
      <c r="D28" s="54">
        <v>1.4913616938342726</v>
      </c>
      <c r="G28" s="54">
        <v>0.8778132690347169</v>
      </c>
      <c r="H28" s="54">
        <v>1.4563660331290431</v>
      </c>
    </row>
    <row r="29" spans="1:8" x14ac:dyDescent="0.2">
      <c r="A29" s="54">
        <v>0.75781740968414613</v>
      </c>
      <c r="B29" s="54">
        <v>1.5314789170422551</v>
      </c>
      <c r="C29" s="54">
        <v>1.1620267925253445</v>
      </c>
      <c r="D29" s="54">
        <v>1.7512791039833422</v>
      </c>
      <c r="G29" s="54">
        <v>0.8778132690347169</v>
      </c>
      <c r="H29" s="54">
        <v>1.4913616938342726</v>
      </c>
    </row>
    <row r="30" spans="1:8" x14ac:dyDescent="0.2">
      <c r="A30" s="54">
        <v>0.78940594405060982</v>
      </c>
      <c r="B30" s="54">
        <v>1.5314789170422551</v>
      </c>
      <c r="C30" s="54">
        <v>1.2111126746803964</v>
      </c>
      <c r="D30" s="54">
        <v>1.9116901587538611</v>
      </c>
      <c r="G30" s="54">
        <v>1.1620267925253445</v>
      </c>
      <c r="H30" s="54">
        <v>1.7512791039833422</v>
      </c>
    </row>
    <row r="31" spans="1:8" x14ac:dyDescent="0.2">
      <c r="A31" s="54">
        <v>0.90538983800598338</v>
      </c>
      <c r="B31" s="54">
        <v>1.5314789170422551</v>
      </c>
      <c r="G31" s="54">
        <v>1.2111126746803964</v>
      </c>
      <c r="H31" s="54">
        <v>1.9116901587538611</v>
      </c>
    </row>
    <row r="32" spans="1:8" x14ac:dyDescent="0.2">
      <c r="A32" s="54">
        <v>0.81988587716408368</v>
      </c>
      <c r="B32" s="54">
        <v>1.5440680443502757</v>
      </c>
    </row>
    <row r="33" spans="1:2" x14ac:dyDescent="0.2">
      <c r="A33" s="54">
        <v>0.84933239080549627</v>
      </c>
      <c r="B33" s="54">
        <v>1.5440680443502757</v>
      </c>
    </row>
    <row r="34" spans="1:2" x14ac:dyDescent="0.2">
      <c r="A34" s="54">
        <v>0.84933239080549627</v>
      </c>
      <c r="B34" s="54">
        <v>1.5440680443502757</v>
      </c>
    </row>
    <row r="35" spans="1:2" x14ac:dyDescent="0.2">
      <c r="A35" s="54">
        <v>0.84933239080549627</v>
      </c>
      <c r="B35" s="54">
        <v>1.5563025007672873</v>
      </c>
    </row>
    <row r="36" spans="1:2" x14ac:dyDescent="0.2">
      <c r="A36" s="54">
        <v>0.90538983800598338</v>
      </c>
      <c r="B36" s="54">
        <v>1.5563025007672873</v>
      </c>
    </row>
    <row r="37" spans="1:2" x14ac:dyDescent="0.2">
      <c r="A37" s="54">
        <v>0.90538983800598338</v>
      </c>
      <c r="B37" s="54">
        <v>1.5563025007672873</v>
      </c>
    </row>
    <row r="38" spans="1:2" x14ac:dyDescent="0.2">
      <c r="A38" s="54">
        <v>0.84933239080549627</v>
      </c>
      <c r="B38" s="54">
        <v>1.568201724066995</v>
      </c>
    </row>
    <row r="39" spans="1:2" x14ac:dyDescent="0.2">
      <c r="A39" s="54">
        <v>0.90538983800598338</v>
      </c>
      <c r="B39" s="54">
        <v>1.568201724066995</v>
      </c>
    </row>
    <row r="40" spans="1:2" x14ac:dyDescent="0.2">
      <c r="A40" s="54">
        <v>0.90538983800598338</v>
      </c>
      <c r="B40" s="54">
        <v>1.568201724066995</v>
      </c>
    </row>
    <row r="41" spans="1:2" x14ac:dyDescent="0.2">
      <c r="A41" s="54">
        <v>0.90538983800598338</v>
      </c>
      <c r="B41" s="54">
        <v>1.5797835966168101</v>
      </c>
    </row>
    <row r="42" spans="1:2" x14ac:dyDescent="0.2">
      <c r="A42" s="54">
        <v>0.90538983800598338</v>
      </c>
      <c r="B42" s="54">
        <v>1.5797835966168101</v>
      </c>
    </row>
    <row r="43" spans="1:2" x14ac:dyDescent="0.2">
      <c r="A43" s="54">
        <v>0.90538983800598338</v>
      </c>
      <c r="B43" s="54">
        <v>1.5797835966168101</v>
      </c>
    </row>
    <row r="44" spans="1:2" x14ac:dyDescent="0.2">
      <c r="A44" s="54">
        <v>0.72503657730780735</v>
      </c>
      <c r="B44" s="54">
        <v>1.5910646070264991</v>
      </c>
    </row>
    <row r="45" spans="1:2" x14ac:dyDescent="0.2">
      <c r="A45" s="54">
        <v>0.84933239080549627</v>
      </c>
      <c r="B45" s="54">
        <v>1.5910646070264991</v>
      </c>
    </row>
    <row r="46" spans="1:2" x14ac:dyDescent="0.2">
      <c r="A46" s="54">
        <v>0.90538983800598338</v>
      </c>
      <c r="B46" s="54">
        <v>1.5910646070264991</v>
      </c>
    </row>
    <row r="47" spans="1:2" x14ac:dyDescent="0.2">
      <c r="A47" s="54">
        <v>0.78940594405060982</v>
      </c>
      <c r="B47" s="54">
        <v>1.6020599913279623</v>
      </c>
    </row>
    <row r="48" spans="1:2" x14ac:dyDescent="0.2">
      <c r="A48" s="54">
        <v>0.84933239080549627</v>
      </c>
      <c r="B48" s="54">
        <v>1.6020599913279623</v>
      </c>
    </row>
    <row r="49" spans="1:2" x14ac:dyDescent="0.2">
      <c r="A49" s="54">
        <v>0.84933239080549627</v>
      </c>
      <c r="B49" s="54">
        <v>1.6020599913279623</v>
      </c>
    </row>
    <row r="50" spans="1:2" x14ac:dyDescent="0.2">
      <c r="A50" s="54">
        <v>0.84933239080549627</v>
      </c>
      <c r="B50" s="54">
        <v>1.6127838567197355</v>
      </c>
    </row>
    <row r="51" spans="1:2" x14ac:dyDescent="0.2">
      <c r="A51" s="54">
        <v>0.90538983800598338</v>
      </c>
      <c r="B51" s="54">
        <v>1.6232492903979006</v>
      </c>
    </row>
    <row r="52" spans="1:2" x14ac:dyDescent="0.2">
      <c r="A52" s="54">
        <v>0.90538983800598338</v>
      </c>
      <c r="B52" s="54">
        <v>1.6232492903979006</v>
      </c>
    </row>
    <row r="53" spans="1:2" x14ac:dyDescent="0.2">
      <c r="A53" s="54">
        <v>0.90538983800598338</v>
      </c>
      <c r="B53" s="54">
        <v>1.6232492903979006</v>
      </c>
    </row>
    <row r="54" spans="1:2" x14ac:dyDescent="0.2">
      <c r="A54" s="54">
        <v>0.84933239080549627</v>
      </c>
      <c r="B54" s="54">
        <v>1.6334684555795864</v>
      </c>
    </row>
    <row r="55" spans="1:2" x14ac:dyDescent="0.2">
      <c r="A55" s="54">
        <v>0.84933239080549627</v>
      </c>
      <c r="B55" s="54">
        <v>1.6334684555795864</v>
      </c>
    </row>
    <row r="56" spans="1:2" x14ac:dyDescent="0.2">
      <c r="A56" s="54">
        <v>0.90538983800598338</v>
      </c>
      <c r="B56" s="54">
        <v>1.6334684555795864</v>
      </c>
    </row>
    <row r="57" spans="1:2" x14ac:dyDescent="0.2">
      <c r="A57" s="54">
        <v>0.84933239080549627</v>
      </c>
      <c r="B57" s="54">
        <v>1.6434526764861874</v>
      </c>
    </row>
    <row r="58" spans="1:2" x14ac:dyDescent="0.2">
      <c r="A58" s="54">
        <v>0.95804771545068157</v>
      </c>
      <c r="B58" s="54">
        <v>1.6434526764861874</v>
      </c>
    </row>
    <row r="59" spans="1:2" x14ac:dyDescent="0.2">
      <c r="A59" s="54">
        <v>1.0076948829007459</v>
      </c>
      <c r="B59" s="54">
        <v>1.6434526764861874</v>
      </c>
    </row>
    <row r="60" spans="1:2" x14ac:dyDescent="0.2">
      <c r="A60" s="54">
        <v>0.95804771545068157</v>
      </c>
      <c r="B60" s="54">
        <v>1.6627578316815741</v>
      </c>
    </row>
    <row r="61" spans="1:2" x14ac:dyDescent="0.2">
      <c r="A61" s="54">
        <v>0.93211776112194633</v>
      </c>
      <c r="B61" s="54">
        <v>1.7075701760979363</v>
      </c>
    </row>
    <row r="62" spans="1:2" x14ac:dyDescent="0.2">
      <c r="A62" s="54">
        <v>0.98322597006672274</v>
      </c>
      <c r="B62" s="54">
        <v>1.7323937598229686</v>
      </c>
    </row>
    <row r="63" spans="1:2" x14ac:dyDescent="0.2">
      <c r="A63" s="54">
        <v>0.98322597006672274</v>
      </c>
      <c r="B63" s="54">
        <v>1.7323937598229686</v>
      </c>
    </row>
    <row r="64" spans="1:2" x14ac:dyDescent="0.2">
      <c r="A64" s="54">
        <v>0.93211776112194633</v>
      </c>
      <c r="B64" s="54">
        <v>1.7403626894942439</v>
      </c>
    </row>
    <row r="65" spans="1:2" x14ac:dyDescent="0.2">
      <c r="A65" s="54">
        <v>0.98322597006672274</v>
      </c>
      <c r="B65" s="54">
        <v>1.7481880270062005</v>
      </c>
    </row>
    <row r="66" spans="1:2" x14ac:dyDescent="0.2">
      <c r="A66" s="54">
        <v>0.98322597006672274</v>
      </c>
      <c r="B66" s="54">
        <v>1.7781512503836436</v>
      </c>
    </row>
    <row r="67" spans="1:2" x14ac:dyDescent="0.2">
      <c r="A67" s="54">
        <v>1.0314933295001616</v>
      </c>
      <c r="B67" s="54">
        <v>1.7781512503836436</v>
      </c>
    </row>
    <row r="68" spans="1:2" x14ac:dyDescent="0.2">
      <c r="A68" s="54">
        <v>0.98322597006672274</v>
      </c>
      <c r="B68" s="54">
        <v>1.7993405494535817</v>
      </c>
    </row>
    <row r="69" spans="1:2" x14ac:dyDescent="0.2">
      <c r="A69" s="54">
        <v>0.95804771545068157</v>
      </c>
      <c r="B69" s="54">
        <v>1.8129133566428555</v>
      </c>
    </row>
    <row r="70" spans="1:2" x14ac:dyDescent="0.2">
      <c r="A70" s="54">
        <v>1.0076948829007459</v>
      </c>
      <c r="B70" s="54">
        <v>1.8450980400142569</v>
      </c>
    </row>
    <row r="71" spans="1:2" x14ac:dyDescent="0.2">
      <c r="A71" s="54">
        <v>0.95804771545068157</v>
      </c>
      <c r="B71" s="54">
        <v>1.8512583487190752</v>
      </c>
    </row>
    <row r="72" spans="1:2" x14ac:dyDescent="0.2">
      <c r="A72" s="54">
        <v>1.0076948829007459</v>
      </c>
      <c r="B72" s="54">
        <v>1.8512583487190752</v>
      </c>
    </row>
    <row r="73" spans="1:2" x14ac:dyDescent="0.2">
      <c r="A73" s="54">
        <v>1.0076948829007459</v>
      </c>
      <c r="B73" s="54">
        <v>1.8573324964312685</v>
      </c>
    </row>
    <row r="74" spans="1:2" x14ac:dyDescent="0.2">
      <c r="A74" s="54">
        <v>1.0076948829007459</v>
      </c>
      <c r="B74" s="54">
        <v>1.8573324964312685</v>
      </c>
    </row>
    <row r="75" spans="1:2" x14ac:dyDescent="0.2">
      <c r="A75" s="54">
        <v>1.0076948829007459</v>
      </c>
      <c r="B75" s="54">
        <v>1.8692317197309762</v>
      </c>
    </row>
    <row r="76" spans="1:2" x14ac:dyDescent="0.2">
      <c r="A76" s="54">
        <v>1.0076948829007459</v>
      </c>
      <c r="B76" s="54">
        <v>1.8750612633917001</v>
      </c>
    </row>
    <row r="77" spans="1:2" x14ac:dyDescent="0.2">
      <c r="A77" s="54">
        <v>1.0076948829007459</v>
      </c>
      <c r="B77" s="54">
        <v>1.8750612633917001</v>
      </c>
    </row>
    <row r="78" spans="1:2" x14ac:dyDescent="0.2">
      <c r="A78" s="54">
        <v>1.0772190954191698</v>
      </c>
      <c r="B78" s="54">
        <v>1.8750612633917001</v>
      </c>
    </row>
    <row r="79" spans="1:2" x14ac:dyDescent="0.2">
      <c r="A79" s="54">
        <v>1.0546570745997919</v>
      </c>
      <c r="B79" s="54">
        <v>1.8808135922807914</v>
      </c>
    </row>
    <row r="80" spans="1:2" x14ac:dyDescent="0.2">
      <c r="A80" s="54">
        <v>1.0076948829007459</v>
      </c>
      <c r="B80" s="54">
        <v>1.8920946026904804</v>
      </c>
    </row>
    <row r="81" spans="1:2" x14ac:dyDescent="0.2">
      <c r="A81" s="54">
        <v>1.0076948829007459</v>
      </c>
      <c r="B81" s="54">
        <v>1.8920946026904804</v>
      </c>
    </row>
    <row r="82" spans="1:2" x14ac:dyDescent="0.2">
      <c r="A82" s="54">
        <v>1.0546570745997919</v>
      </c>
      <c r="B82" s="54">
        <v>1.8920946026904804</v>
      </c>
    </row>
    <row r="83" spans="1:2" x14ac:dyDescent="0.2">
      <c r="A83" s="54">
        <v>1.0546570745997919</v>
      </c>
      <c r="B83" s="54">
        <v>1.8976270912904414</v>
      </c>
    </row>
    <row r="84" spans="1:2" x14ac:dyDescent="0.2">
      <c r="A84" s="54">
        <v>1.1415884621619723</v>
      </c>
      <c r="B84" s="54">
        <v>1.9030899869919435</v>
      </c>
    </row>
    <row r="85" spans="1:2" x14ac:dyDescent="0.2">
      <c r="A85" s="54">
        <v>1.1415884621619723</v>
      </c>
      <c r="B85" s="54">
        <v>1.9030899869919435</v>
      </c>
    </row>
    <row r="86" spans="1:2" x14ac:dyDescent="0.2">
      <c r="A86" s="54">
        <v>1.0546570745997919</v>
      </c>
      <c r="B86" s="54">
        <v>1.9084850188786497</v>
      </c>
    </row>
    <row r="87" spans="1:2" x14ac:dyDescent="0.2">
      <c r="A87" s="54">
        <v>1.0546570745997919</v>
      </c>
      <c r="B87" s="54">
        <v>1.919078092376074</v>
      </c>
    </row>
    <row r="88" spans="1:2" x14ac:dyDescent="0.2">
      <c r="A88" s="54">
        <v>1.0992098640220962</v>
      </c>
      <c r="B88" s="54">
        <v>1.9344984512435677</v>
      </c>
    </row>
    <row r="89" spans="1:2" x14ac:dyDescent="0.2">
      <c r="A89" s="54">
        <v>1.1415884621619723</v>
      </c>
      <c r="B89" s="54">
        <v>1.9344984512435677</v>
      </c>
    </row>
    <row r="90" spans="1:2" x14ac:dyDescent="0.2">
      <c r="A90" s="54">
        <v>1.0992098640220962</v>
      </c>
      <c r="B90" s="54">
        <v>1.9395192526186185</v>
      </c>
    </row>
    <row r="91" spans="1:2" x14ac:dyDescent="0.2">
      <c r="A91" s="54">
        <v>1.0992098640220962</v>
      </c>
      <c r="B91" s="54">
        <v>1.9444826721501687</v>
      </c>
    </row>
    <row r="92" spans="1:2" x14ac:dyDescent="0.2">
      <c r="A92" s="54">
        <v>1.0992098640220962</v>
      </c>
      <c r="B92" s="54">
        <v>1.9444826721501687</v>
      </c>
    </row>
    <row r="93" spans="1:2" x14ac:dyDescent="0.2">
      <c r="A93" s="54">
        <v>1.0992098640220962</v>
      </c>
      <c r="B93" s="54">
        <v>1.9493900066449128</v>
      </c>
    </row>
    <row r="94" spans="1:2" x14ac:dyDescent="0.2">
      <c r="A94" s="54">
        <v>1.1819952343385465</v>
      </c>
      <c r="B94" s="54">
        <v>1.954242509439325</v>
      </c>
    </row>
    <row r="95" spans="1:2" x14ac:dyDescent="0.2">
      <c r="A95" s="54">
        <v>1.0992098640220962</v>
      </c>
      <c r="B95" s="54">
        <v>1.9590413923210936</v>
      </c>
    </row>
    <row r="96" spans="1:2" x14ac:dyDescent="0.2">
      <c r="A96" s="54">
        <v>1.1206575948056423</v>
      </c>
      <c r="B96" s="54">
        <v>1.968482948553935</v>
      </c>
    </row>
    <row r="97" spans="1:2" x14ac:dyDescent="0.2">
      <c r="A97" s="54">
        <v>1.0992098640220962</v>
      </c>
      <c r="B97" s="54">
        <v>1.9731278535996986</v>
      </c>
    </row>
    <row r="98" spans="1:2" x14ac:dyDescent="0.2">
      <c r="A98" s="54">
        <v>1.1415884621619723</v>
      </c>
      <c r="B98" s="54">
        <v>1.9731278535996986</v>
      </c>
    </row>
    <row r="99" spans="1:2" x14ac:dyDescent="0.2">
      <c r="A99" s="54">
        <v>1.0992098640220962</v>
      </c>
      <c r="B99" s="54">
        <v>1.9777236052888478</v>
      </c>
    </row>
    <row r="100" spans="1:2" x14ac:dyDescent="0.2">
      <c r="A100" s="54">
        <v>1.1819952343385465</v>
      </c>
      <c r="B100" s="54">
        <v>1.9777236052888478</v>
      </c>
    </row>
    <row r="101" spans="1:2" x14ac:dyDescent="0.2">
      <c r="A101" s="54">
        <v>1.1415884621619723</v>
      </c>
      <c r="B101" s="54">
        <v>1.9822712330395684</v>
      </c>
    </row>
    <row r="102" spans="1:2" x14ac:dyDescent="0.2">
      <c r="A102" s="54">
        <v>1.1415884621619723</v>
      </c>
      <c r="B102" s="54">
        <v>1.9822712330395684</v>
      </c>
    </row>
    <row r="103" spans="1:2" x14ac:dyDescent="0.2">
      <c r="A103" s="54">
        <v>1.1415884621619723</v>
      </c>
      <c r="B103" s="54">
        <v>1.9822712330395684</v>
      </c>
    </row>
    <row r="104" spans="1:2" x14ac:dyDescent="0.2">
      <c r="A104" s="54">
        <v>1.1415884621619723</v>
      </c>
      <c r="B104" s="54">
        <v>1.9867717342662448</v>
      </c>
    </row>
    <row r="105" spans="1:2" x14ac:dyDescent="0.2">
      <c r="A105" s="54">
        <v>1.0992098640220962</v>
      </c>
      <c r="B105" s="54">
        <v>1.9956351945975499</v>
      </c>
    </row>
    <row r="106" spans="1:2" x14ac:dyDescent="0.2">
      <c r="A106" s="54">
        <v>1.1415884621619723</v>
      </c>
      <c r="B106" s="54">
        <v>1.9956351945975499</v>
      </c>
    </row>
    <row r="107" spans="1:2" x14ac:dyDescent="0.2">
      <c r="A107" s="54">
        <v>1.1620267925253445</v>
      </c>
      <c r="B107" s="54">
        <v>2</v>
      </c>
    </row>
    <row r="108" spans="1:2" x14ac:dyDescent="0.2">
      <c r="A108" s="54">
        <v>1.1819952343385465</v>
      </c>
      <c r="B108" s="54">
        <v>2</v>
      </c>
    </row>
    <row r="109" spans="1:2" x14ac:dyDescent="0.2">
      <c r="A109" s="54">
        <v>1.0992098640220962</v>
      </c>
      <c r="B109" s="54">
        <v>2.0043213737826426</v>
      </c>
    </row>
    <row r="110" spans="1:2" x14ac:dyDescent="0.2">
      <c r="A110" s="54">
        <v>1.1415884621619723</v>
      </c>
      <c r="B110" s="54">
        <v>2.0043213737826426</v>
      </c>
    </row>
    <row r="111" spans="1:2" x14ac:dyDescent="0.2">
      <c r="A111" s="54">
        <v>1.1415884621619723</v>
      </c>
      <c r="B111" s="54">
        <v>2.0086001717619175</v>
      </c>
    </row>
    <row r="112" spans="1:2" x14ac:dyDescent="0.2">
      <c r="A112" s="54">
        <v>1.1620267925253445</v>
      </c>
      <c r="B112" s="54">
        <v>2.0086001717619175</v>
      </c>
    </row>
    <row r="113" spans="1:2" x14ac:dyDescent="0.2">
      <c r="A113" s="54">
        <v>1.1819952343385465</v>
      </c>
      <c r="B113" s="54">
        <v>2.012837224705172</v>
      </c>
    </row>
    <row r="114" spans="1:2" x14ac:dyDescent="0.2">
      <c r="A114" s="54">
        <v>1.1819952343385465</v>
      </c>
      <c r="B114" s="54">
        <v>2.0170333392987803</v>
      </c>
    </row>
    <row r="115" spans="1:2" x14ac:dyDescent="0.2">
      <c r="A115" s="54">
        <v>1.2206055447293196</v>
      </c>
      <c r="B115" s="54">
        <v>2.0170333392987803</v>
      </c>
    </row>
    <row r="116" spans="1:2" x14ac:dyDescent="0.2">
      <c r="A116" s="54">
        <v>1.0992098640220962</v>
      </c>
      <c r="B116" s="54">
        <v>2.0211892990699383</v>
      </c>
    </row>
    <row r="117" spans="1:2" x14ac:dyDescent="0.2">
      <c r="A117" s="54">
        <v>1.1819952343385465</v>
      </c>
      <c r="B117" s="54">
        <v>2.0211892990699383</v>
      </c>
    </row>
    <row r="118" spans="1:2" x14ac:dyDescent="0.2">
      <c r="A118" s="54">
        <v>1.2111126746803962</v>
      </c>
      <c r="B118" s="54">
        <v>2.0253058652647704</v>
      </c>
    </row>
    <row r="119" spans="1:2" x14ac:dyDescent="0.2">
      <c r="A119" s="54">
        <v>1.1819952343385465</v>
      </c>
      <c r="B119" s="54">
        <v>2.0293837776852097</v>
      </c>
    </row>
    <row r="120" spans="1:2" x14ac:dyDescent="0.2">
      <c r="A120" s="54">
        <v>1.1819952343385465</v>
      </c>
      <c r="B120" s="54">
        <v>2.0334237554869499</v>
      </c>
    </row>
    <row r="121" spans="1:2" x14ac:dyDescent="0.2">
      <c r="A121" s="54">
        <v>1.1415884621619723</v>
      </c>
      <c r="B121" s="54">
        <v>2.0374264979406238</v>
      </c>
    </row>
    <row r="122" spans="1:2" x14ac:dyDescent="0.2">
      <c r="A122" s="54">
        <v>1.1415884621619723</v>
      </c>
      <c r="B122" s="54">
        <v>2.0413926851582249</v>
      </c>
    </row>
    <row r="123" spans="1:2" x14ac:dyDescent="0.2">
      <c r="A123" s="54">
        <v>1.1819952343385465</v>
      </c>
      <c r="B123" s="54">
        <v>2.0413926851582249</v>
      </c>
    </row>
    <row r="124" spans="1:2" x14ac:dyDescent="0.2">
      <c r="A124" s="54">
        <v>1.1819952343385465</v>
      </c>
      <c r="B124" s="54">
        <v>2.0413926851582249</v>
      </c>
    </row>
    <row r="125" spans="1:2" x14ac:dyDescent="0.2">
      <c r="A125" s="54">
        <v>1.1819952343385465</v>
      </c>
      <c r="B125" s="54">
        <v>2.0492180226701815</v>
      </c>
    </row>
    <row r="126" spans="1:2" x14ac:dyDescent="0.2">
      <c r="A126" s="54">
        <v>1.1819952343385465</v>
      </c>
      <c r="B126" s="54">
        <v>2.0530784434834195</v>
      </c>
    </row>
    <row r="127" spans="1:2" x14ac:dyDescent="0.2">
      <c r="A127" s="54">
        <v>1.1819952343385465</v>
      </c>
      <c r="B127" s="54">
        <v>2.0569048513364727</v>
      </c>
    </row>
    <row r="128" spans="1:2" x14ac:dyDescent="0.2">
      <c r="A128" s="54">
        <v>1.2392855972376065</v>
      </c>
      <c r="B128" s="54">
        <v>2.0755469613925306</v>
      </c>
    </row>
    <row r="129" spans="1:2" x14ac:dyDescent="0.2">
      <c r="A129" s="54">
        <v>1.2392855972376065</v>
      </c>
      <c r="B129" s="54">
        <v>2.0791812460476247</v>
      </c>
    </row>
    <row r="130" spans="1:2" x14ac:dyDescent="0.2">
      <c r="A130" s="54">
        <v>1.2392855972376065</v>
      </c>
      <c r="B130" s="54">
        <v>2.0863598306747484</v>
      </c>
    </row>
    <row r="131" spans="1:2" x14ac:dyDescent="0.2">
      <c r="A131" s="54">
        <v>1.2392855972376065</v>
      </c>
      <c r="B131" s="54">
        <v>2.0899051114393981</v>
      </c>
    </row>
    <row r="132" spans="1:2" x14ac:dyDescent="0.2">
      <c r="A132" s="54">
        <v>1.1819952343385465</v>
      </c>
      <c r="B132" s="54">
        <v>2.0934216851622351</v>
      </c>
    </row>
    <row r="133" spans="1:2" x14ac:dyDescent="0.2">
      <c r="A133" s="54">
        <v>1.2392855972376065</v>
      </c>
      <c r="B133" s="54">
        <v>2.0934216851622351</v>
      </c>
    </row>
    <row r="134" spans="1:2" x14ac:dyDescent="0.2">
      <c r="A134" s="54">
        <v>1.2392855972376065</v>
      </c>
      <c r="B134" s="54">
        <v>2.1038037209559568</v>
      </c>
    </row>
    <row r="135" spans="1:2" x14ac:dyDescent="0.2">
      <c r="A135" s="54">
        <v>1.2392855972376065</v>
      </c>
      <c r="B135" s="54">
        <v>2.1072099696478683</v>
      </c>
    </row>
    <row r="136" spans="1:2" x14ac:dyDescent="0.2">
      <c r="A136" s="54">
        <v>1.2392855972376065</v>
      </c>
      <c r="B136" s="54">
        <v>2.1105897102992488</v>
      </c>
    </row>
    <row r="137" spans="1:2" x14ac:dyDescent="0.2">
      <c r="A137" s="54">
        <v>1.1819952343385465</v>
      </c>
      <c r="B137" s="54">
        <v>2.1139433523068369</v>
      </c>
    </row>
    <row r="138" spans="1:2" x14ac:dyDescent="0.2">
      <c r="A138" s="54">
        <v>1.1819952343385465</v>
      </c>
      <c r="B138" s="54">
        <v>2.1139433523068369</v>
      </c>
    </row>
    <row r="139" spans="1:2" x14ac:dyDescent="0.2">
      <c r="A139" s="54">
        <v>1.2392855972376065</v>
      </c>
      <c r="B139" s="54">
        <v>2.12057393120585</v>
      </c>
    </row>
    <row r="140" spans="1:2" x14ac:dyDescent="0.2">
      <c r="A140" s="54">
        <v>1.2392855972376065</v>
      </c>
      <c r="B140" s="54">
        <v>2.1271047983648077</v>
      </c>
    </row>
    <row r="141" spans="1:2" x14ac:dyDescent="0.2">
      <c r="A141" s="54">
        <v>1.2930298900382091</v>
      </c>
      <c r="B141" s="54">
        <v>2.1461280356782382</v>
      </c>
    </row>
    <row r="142" spans="1:2" x14ac:dyDescent="0.2">
      <c r="A142" s="54">
        <v>1.2392855972376065</v>
      </c>
      <c r="B142" s="54">
        <v>2.1553360374650619</v>
      </c>
    </row>
    <row r="143" spans="1:2" x14ac:dyDescent="0.2">
      <c r="A143" s="54">
        <v>1.2930298900382091</v>
      </c>
      <c r="B143" s="54">
        <v>2.1553360374650619</v>
      </c>
    </row>
    <row r="144" spans="1:2" x14ac:dyDescent="0.2">
      <c r="A144" s="54">
        <v>1.3270965686357699</v>
      </c>
      <c r="B144" s="54">
        <v>2.1613680022349748</v>
      </c>
    </row>
    <row r="145" spans="1:2" x14ac:dyDescent="0.2">
      <c r="A145" s="54">
        <v>1.2754820414231989</v>
      </c>
      <c r="B145" s="54">
        <v>2.1643528557844371</v>
      </c>
    </row>
    <row r="146" spans="1:2" x14ac:dyDescent="0.2">
      <c r="A146" s="54">
        <v>1.2111126746803962</v>
      </c>
      <c r="B146" s="54">
        <v>2.1702617153949575</v>
      </c>
    </row>
    <row r="147" spans="1:2" x14ac:dyDescent="0.2">
      <c r="A147" s="54">
        <v>1.2930298900382091</v>
      </c>
      <c r="B147" s="54">
        <v>2.1789769472931693</v>
      </c>
    </row>
    <row r="148" spans="1:2" x14ac:dyDescent="0.2">
      <c r="A148" s="54">
        <v>1.2392855972376065</v>
      </c>
      <c r="B148" s="54">
        <v>2.1958996524092336</v>
      </c>
    </row>
    <row r="149" spans="1:2" x14ac:dyDescent="0.2">
      <c r="A149" s="54">
        <v>1.3436416205677495</v>
      </c>
      <c r="B149" s="54">
        <v>2.220108088040055</v>
      </c>
    </row>
    <row r="150" spans="1:2" x14ac:dyDescent="0.2">
      <c r="A150" s="54">
        <v>1.2930298900382091</v>
      </c>
      <c r="B150" s="54">
        <v>2.2304489213782741</v>
      </c>
    </row>
    <row r="151" spans="1:2" x14ac:dyDescent="0.2">
      <c r="A151" s="54">
        <v>1.3187043394485536</v>
      </c>
      <c r="B151" s="54">
        <v>2.2405492482825999</v>
      </c>
    </row>
    <row r="152" spans="1:2" x14ac:dyDescent="0.2">
      <c r="A152" s="54">
        <v>1.3436416205677495</v>
      </c>
      <c r="B152" s="54">
        <v>2.255272505103306</v>
      </c>
    </row>
    <row r="153" spans="1:2" x14ac:dyDescent="0.2">
      <c r="A153" s="54">
        <v>1.3187043394485536</v>
      </c>
      <c r="B153" s="54">
        <v>2.2576785748691846</v>
      </c>
    </row>
    <row r="154" spans="1:2" x14ac:dyDescent="0.2">
      <c r="A154" s="54">
        <v>1.3436416205677495</v>
      </c>
      <c r="B154" s="54">
        <v>2.2695129442179165</v>
      </c>
    </row>
    <row r="155" spans="1:2" x14ac:dyDescent="0.2">
      <c r="A155" s="54">
        <v>1.3187043394485536</v>
      </c>
      <c r="B155" s="54">
        <v>2.271841606536499</v>
      </c>
    </row>
    <row r="156" spans="1:2" x14ac:dyDescent="0.2">
      <c r="A156" s="54">
        <v>1.3758152603546592</v>
      </c>
      <c r="B156" s="54">
        <v>2.271841606536499</v>
      </c>
    </row>
    <row r="157" spans="1:2" x14ac:dyDescent="0.2">
      <c r="A157" s="54">
        <v>1.3436416205677495</v>
      </c>
      <c r="B157" s="54">
        <v>2.2900346113625178</v>
      </c>
    </row>
    <row r="158" spans="1:2" x14ac:dyDescent="0.2">
      <c r="A158" s="54">
        <v>1.3678828859194563</v>
      </c>
      <c r="B158" s="54">
        <v>2.3344537511509307</v>
      </c>
    </row>
    <row r="159" spans="1:2" x14ac:dyDescent="0.2">
      <c r="A159" s="54">
        <v>1.4367939046504599</v>
      </c>
      <c r="B159" s="54">
        <v>2.3617278360175931</v>
      </c>
    </row>
    <row r="160" spans="1:2" x14ac:dyDescent="0.2">
      <c r="A160" s="54">
        <v>1.4657495513877055</v>
      </c>
      <c r="B160" s="54">
        <v>2.3617278360175931</v>
      </c>
    </row>
    <row r="161" spans="1:2" x14ac:dyDescent="0.2">
      <c r="A161" s="54">
        <v>1.3914659353785721</v>
      </c>
      <c r="B161" s="54">
        <v>2.369215857410143</v>
      </c>
    </row>
    <row r="162" spans="1:2" x14ac:dyDescent="0.2">
      <c r="A162" s="54">
        <v>1.4367939046504599</v>
      </c>
      <c r="B162" s="54">
        <v>2.3802112417116059</v>
      </c>
    </row>
    <row r="163" spans="1:2" x14ac:dyDescent="0.2">
      <c r="A163" s="54">
        <v>1.5209165946518826</v>
      </c>
      <c r="B163" s="54">
        <v>2.4471580313422194</v>
      </c>
    </row>
    <row r="164" spans="1:2" x14ac:dyDescent="0.2">
      <c r="A164" s="54">
        <v>1.4798732603626792</v>
      </c>
      <c r="B164" s="54">
        <v>2.4608978427565478</v>
      </c>
    </row>
    <row r="165" spans="1:2" x14ac:dyDescent="0.2">
      <c r="A165" s="54">
        <v>1.4367939046504599</v>
      </c>
      <c r="B165" s="54">
        <v>2.4683473304121573</v>
      </c>
    </row>
    <row r="166" spans="1:2" x14ac:dyDescent="0.2">
      <c r="A166" s="54">
        <v>1.5074498293339458</v>
      </c>
      <c r="B166" s="54">
        <v>2.4969296480732148</v>
      </c>
    </row>
    <row r="167" spans="1:2" x14ac:dyDescent="0.2">
      <c r="A167" s="54">
        <v>1.5209165946518826</v>
      </c>
      <c r="B167" s="54">
        <v>2.5065050324048719</v>
      </c>
    </row>
    <row r="168" spans="1:2" x14ac:dyDescent="0.2">
      <c r="A168" s="54">
        <v>1.4798732603626792</v>
      </c>
      <c r="B168" s="54">
        <v>2.5198279937757189</v>
      </c>
    </row>
    <row r="169" spans="1:2" x14ac:dyDescent="0.2">
      <c r="A169" s="54">
        <v>1.5209165946518826</v>
      </c>
      <c r="B169" s="54">
        <v>2.5224442335063197</v>
      </c>
    </row>
    <row r="170" spans="1:2" x14ac:dyDescent="0.2">
      <c r="A170" s="54">
        <v>1.5727880628406821</v>
      </c>
      <c r="B170" s="54">
        <v>2.5314789170422549</v>
      </c>
    </row>
    <row r="171" spans="1:2" x14ac:dyDescent="0.2">
      <c r="A171" s="54">
        <v>1.6217356016070832</v>
      </c>
      <c r="B171" s="54">
        <v>2.5440680443502757</v>
      </c>
    </row>
    <row r="172" spans="1:2" x14ac:dyDescent="0.2">
      <c r="A172" s="54">
        <v>1.5209165946518826</v>
      </c>
      <c r="B172" s="54">
        <v>2.5550944485783194</v>
      </c>
    </row>
    <row r="173" spans="1:2" x14ac:dyDescent="0.2">
      <c r="A173" s="54">
        <v>1.5472394867678243</v>
      </c>
      <c r="B173" s="54">
        <v>2.6020599913279625</v>
      </c>
    </row>
    <row r="174" spans="1:2" x14ac:dyDescent="0.2">
      <c r="A174" s="54">
        <v>1.5727880628406821</v>
      </c>
      <c r="B174" s="54">
        <v>2.6180480967120925</v>
      </c>
    </row>
    <row r="175" spans="1:2" x14ac:dyDescent="0.2">
      <c r="A175" s="54">
        <v>1.5727880628406821</v>
      </c>
      <c r="B175" s="54">
        <v>2.6180480967120925</v>
      </c>
    </row>
    <row r="176" spans="1:2" x14ac:dyDescent="0.2">
      <c r="A176" s="54">
        <v>1.6452124081495716</v>
      </c>
      <c r="B176" s="54">
        <v>2.6893088591236203</v>
      </c>
    </row>
    <row r="177" spans="1:2" x14ac:dyDescent="0.2">
      <c r="A177" s="54">
        <v>1.7012698553500587</v>
      </c>
      <c r="B177" s="54">
        <v>2.7193312869837265</v>
      </c>
    </row>
    <row r="178" spans="1:2" x14ac:dyDescent="0.2">
      <c r="A178" s="54">
        <v>1.9538574367365906</v>
      </c>
      <c r="B178" s="54">
        <v>3.0827853703164503</v>
      </c>
    </row>
    <row r="179" spans="1:2" x14ac:dyDescent="0.2">
      <c r="A179" s="54">
        <v>1.9935259267065346</v>
      </c>
      <c r="B179" s="54">
        <v>3.0969100130080562</v>
      </c>
    </row>
    <row r="180" spans="1:2" x14ac:dyDescent="0.2">
      <c r="A180" s="54">
        <v>1.9374684795060475</v>
      </c>
      <c r="B180" s="54">
        <v>3.0976043288744108</v>
      </c>
    </row>
    <row r="181" spans="1:2" x14ac:dyDescent="0.2">
      <c r="A181" s="54">
        <v>1.9935259267065346</v>
      </c>
      <c r="B181" s="54">
        <v>3.1055101847699738</v>
      </c>
    </row>
    <row r="182" spans="1:2" x14ac:dyDescent="0.2">
      <c r="A182" s="54">
        <v>1.9935259267065346</v>
      </c>
      <c r="B182" s="54">
        <v>3.1055101847699738</v>
      </c>
    </row>
    <row r="183" spans="1:2" x14ac:dyDescent="0.2">
      <c r="A183" s="54">
        <v>1.9374684795060475</v>
      </c>
      <c r="B183" s="54">
        <v>3.1271047983648077</v>
      </c>
    </row>
    <row r="184" spans="1:2" x14ac:dyDescent="0.2">
      <c r="A184" s="54">
        <v>1.9935259267065346</v>
      </c>
      <c r="B184" s="54">
        <v>3.1818435879447726</v>
      </c>
    </row>
    <row r="185" spans="1:2" x14ac:dyDescent="0.2">
      <c r="A185" s="54">
        <v>1.9935259267065346</v>
      </c>
      <c r="B185" s="54">
        <v>3.2355284469075487</v>
      </c>
    </row>
    <row r="186" spans="1:2" x14ac:dyDescent="0.2">
      <c r="A186" s="54">
        <v>2.067809542715668</v>
      </c>
      <c r="B186" s="54">
        <v>3.3010299956639813</v>
      </c>
    </row>
    <row r="187" spans="1:2" x14ac:dyDescent="0.2">
      <c r="A187" s="54">
        <v>2.1026973232780852</v>
      </c>
      <c r="B187" s="54">
        <v>3.3729120029701067</v>
      </c>
    </row>
    <row r="188" spans="1:2" x14ac:dyDescent="0.2">
      <c r="A188" s="54">
        <v>2.168531015678985</v>
      </c>
      <c r="B188" s="54">
        <v>3.4345689040341987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3"/>
  <sheetViews>
    <sheetView workbookViewId="0">
      <pane ySplit="1200" activePane="bottomLeft"/>
      <selection sqref="A1:XFD1048576"/>
      <selection pane="bottomLeft" activeCell="J10" sqref="J10"/>
    </sheetView>
  </sheetViews>
  <sheetFormatPr defaultColWidth="8.85546875" defaultRowHeight="15" x14ac:dyDescent="0.25"/>
  <cols>
    <col min="1" max="2" width="8.85546875" style="8"/>
    <col min="3" max="4" width="3.85546875" style="8" customWidth="1"/>
    <col min="5" max="5" width="9.140625" style="8" customWidth="1"/>
    <col min="6" max="6" width="15" style="9" customWidth="1"/>
    <col min="7" max="7" width="6.85546875" style="10" customWidth="1"/>
    <col min="8" max="8" width="6.42578125" style="8" customWidth="1"/>
    <col min="9" max="10" width="5.5703125" style="8" customWidth="1"/>
    <col min="11" max="11" width="9" style="11" customWidth="1"/>
    <col min="12" max="12" width="9" style="5" customWidth="1"/>
    <col min="13" max="13" width="5.85546875" style="3" customWidth="1"/>
    <col min="14" max="14" width="5" style="5" customWidth="1"/>
    <col min="15" max="15" width="7.7109375" style="10" customWidth="1"/>
    <col min="16" max="16" width="4.42578125" style="8" customWidth="1"/>
    <col min="17" max="17" width="5.140625" style="8" customWidth="1"/>
    <col min="18" max="18" width="5" style="8" customWidth="1"/>
    <col min="19" max="19" width="5.5703125" style="8" customWidth="1"/>
    <col min="20" max="22" width="8.85546875" style="8" customWidth="1"/>
    <col min="23" max="23" width="6.42578125" style="8" hidden="1" customWidth="1"/>
    <col min="24" max="24" width="8.85546875" style="8" hidden="1" customWidth="1"/>
    <col min="25" max="25" width="7.42578125" style="8" hidden="1" customWidth="1"/>
    <col min="26" max="29" width="8.85546875" style="8" hidden="1" customWidth="1"/>
    <col min="30" max="32" width="8.85546875" style="8" customWidth="1"/>
    <col min="33" max="33" width="8.85546875" style="8" hidden="1" customWidth="1"/>
    <col min="34" max="34" width="8.85546875" style="13" hidden="1" customWidth="1"/>
    <col min="35" max="35" width="8.85546875" style="8" hidden="1" customWidth="1"/>
    <col min="36" max="36" width="5" style="8" hidden="1" customWidth="1"/>
    <col min="37" max="37" width="16.42578125" style="9" hidden="1" customWidth="1"/>
    <col min="38" max="38" width="10" style="12" customWidth="1"/>
    <col min="39" max="39" width="8.85546875" style="8" customWidth="1"/>
    <col min="40" max="40" width="6.42578125" style="8" customWidth="1"/>
    <col min="41" max="41" width="6.5703125" style="8" customWidth="1"/>
    <col min="42" max="42" width="5.42578125" style="8" customWidth="1"/>
    <col min="43" max="44" width="8.85546875" style="8" customWidth="1"/>
    <col min="45" max="16384" width="8.85546875" style="8"/>
  </cols>
  <sheetData>
    <row r="1" spans="1:43" x14ac:dyDescent="0.25">
      <c r="J1" s="20" t="s">
        <v>100</v>
      </c>
      <c r="K1" s="21" t="s">
        <v>89</v>
      </c>
      <c r="M1" s="3">
        <v>10</v>
      </c>
      <c r="U1" s="21" t="s">
        <v>89</v>
      </c>
      <c r="V1" s="11"/>
    </row>
    <row r="2" spans="1:43" x14ac:dyDescent="0.25">
      <c r="A2" s="8" t="s">
        <v>98</v>
      </c>
      <c r="D2" s="8" t="s">
        <v>112</v>
      </c>
      <c r="J2" s="18" t="s">
        <v>101</v>
      </c>
      <c r="K2" s="22" t="s">
        <v>90</v>
      </c>
      <c r="U2" s="22" t="s">
        <v>90</v>
      </c>
      <c r="V2" s="11"/>
      <c r="AD2" s="8" t="s">
        <v>109</v>
      </c>
      <c r="AE2" s="8" t="s">
        <v>113</v>
      </c>
    </row>
    <row r="3" spans="1:43" x14ac:dyDescent="0.25">
      <c r="A3" s="8" t="s">
        <v>99</v>
      </c>
      <c r="B3" s="8" t="s">
        <v>97</v>
      </c>
      <c r="C3" s="8" t="s">
        <v>70</v>
      </c>
      <c r="D3" s="8" t="s">
        <v>111</v>
      </c>
      <c r="E3" s="8" t="s">
        <v>18</v>
      </c>
      <c r="F3" s="9" t="s">
        <v>19</v>
      </c>
      <c r="G3" s="10" t="s">
        <v>0</v>
      </c>
      <c r="H3" s="8" t="s">
        <v>1</v>
      </c>
      <c r="I3" s="8" t="s">
        <v>72</v>
      </c>
      <c r="K3" s="11" t="s">
        <v>92</v>
      </c>
      <c r="L3" s="5" t="s">
        <v>91</v>
      </c>
      <c r="M3" s="12" t="s">
        <v>73</v>
      </c>
      <c r="N3" s="5" t="s">
        <v>2</v>
      </c>
      <c r="O3" s="10" t="s">
        <v>93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20</v>
      </c>
      <c r="U3" s="8" t="s">
        <v>88</v>
      </c>
      <c r="V3" s="8" t="s">
        <v>94</v>
      </c>
      <c r="W3" s="8" t="s">
        <v>95</v>
      </c>
      <c r="X3" s="8" t="s">
        <v>96</v>
      </c>
      <c r="Y3" s="8" t="s">
        <v>45</v>
      </c>
      <c r="Z3" s="8" t="s">
        <v>7</v>
      </c>
      <c r="AA3" s="8" t="s">
        <v>8</v>
      </c>
      <c r="AB3" s="8" t="s">
        <v>9</v>
      </c>
      <c r="AC3" s="8" t="s">
        <v>10</v>
      </c>
      <c r="AD3" s="8" t="s">
        <v>110</v>
      </c>
      <c r="AE3" s="8" t="s">
        <v>114</v>
      </c>
      <c r="AF3" s="8" t="s">
        <v>15</v>
      </c>
      <c r="AG3" s="8" t="s">
        <v>44</v>
      </c>
      <c r="AH3" s="13" t="s">
        <v>48</v>
      </c>
      <c r="AI3" s="8" t="s">
        <v>46</v>
      </c>
      <c r="AJ3" s="8" t="s">
        <v>47</v>
      </c>
      <c r="AK3" s="9" t="s">
        <v>11</v>
      </c>
      <c r="AL3" s="12" t="s">
        <v>77</v>
      </c>
      <c r="AM3" s="8" t="s">
        <v>12</v>
      </c>
      <c r="AN3" s="8" t="s">
        <v>13</v>
      </c>
      <c r="AO3" s="8" t="s">
        <v>14</v>
      </c>
      <c r="AP3" s="8" t="s">
        <v>16</v>
      </c>
      <c r="AQ3" s="8" t="s">
        <v>17</v>
      </c>
    </row>
    <row r="4" spans="1:43" x14ac:dyDescent="0.25">
      <c r="A4" s="8">
        <v>152</v>
      </c>
      <c r="B4" s="8">
        <v>1</v>
      </c>
      <c r="C4" s="8" t="s">
        <v>71</v>
      </c>
      <c r="D4" s="8">
        <v>1</v>
      </c>
      <c r="E4" s="8">
        <v>20220523</v>
      </c>
      <c r="F4" s="9">
        <v>37399.807638888888</v>
      </c>
      <c r="G4" s="10">
        <v>1184</v>
      </c>
      <c r="H4" s="8">
        <v>888</v>
      </c>
      <c r="I4" s="8" t="s">
        <v>24</v>
      </c>
      <c r="J4" s="18" t="s">
        <v>103</v>
      </c>
      <c r="K4" s="6">
        <v>2.4</v>
      </c>
      <c r="L4" s="7">
        <v>18.3</v>
      </c>
      <c r="M4" s="16">
        <v>14.722222222222221</v>
      </c>
      <c r="N4" s="5">
        <v>27.3</v>
      </c>
      <c r="O4" s="10">
        <v>67</v>
      </c>
      <c r="P4" s="8" t="s">
        <v>27</v>
      </c>
      <c r="Q4" s="8" t="s">
        <v>38</v>
      </c>
      <c r="R4" s="8" t="s">
        <v>29</v>
      </c>
      <c r="S4" s="8">
        <v>16</v>
      </c>
      <c r="T4" s="8">
        <v>7</v>
      </c>
      <c r="U4" s="23">
        <f t="shared" ref="U4:U67" si="0">100*(PI()*(0.5*S4/10)^2/(PI()*(0.5*K4)^2))</f>
        <v>44.44444444444445</v>
      </c>
      <c r="V4" s="12">
        <f t="shared" ref="V4:V67" si="1">100*T4/O4</f>
        <v>10.447761194029852</v>
      </c>
      <c r="W4" s="8">
        <v>51</v>
      </c>
      <c r="X4" s="8">
        <v>103</v>
      </c>
      <c r="Y4" s="8">
        <v>0.5</v>
      </c>
      <c r="Z4" s="8" t="s">
        <v>24</v>
      </c>
      <c r="AA4" s="8" t="s">
        <v>25</v>
      </c>
      <c r="AB4" s="8">
        <v>100</v>
      </c>
      <c r="AC4" s="8">
        <v>1</v>
      </c>
      <c r="AD4" s="8">
        <f t="shared" ref="AD4:AD67" si="2">IF(AC4=0,0,1)</f>
        <v>1</v>
      </c>
      <c r="AE4" s="8">
        <f t="shared" ref="AE4:AE67" si="3">IF(AF4=6,1,0)</f>
        <v>0</v>
      </c>
      <c r="AF4" s="8">
        <v>1</v>
      </c>
      <c r="AG4" s="14" t="e">
        <f>VLOOKUP(H4,#REF!,2)</f>
        <v>#REF!</v>
      </c>
      <c r="AH4" s="13" t="e">
        <f t="shared" ref="AH4:AH35" si="4">S4/AG4</f>
        <v>#REF!</v>
      </c>
      <c r="AI4" s="8">
        <f t="shared" ref="AI4:AI35" si="5">IF(AND(AF4=6,Y4&gt;1),1,0)</f>
        <v>0</v>
      </c>
      <c r="AJ4" s="8" t="e">
        <f t="shared" ref="AJ4:AJ35" si="6">IF(AND(AF4=6,AH4&gt;1),1,0)</f>
        <v>#REF!</v>
      </c>
      <c r="AK4" s="9">
        <v>44704.895138888889</v>
      </c>
      <c r="AL4" s="24">
        <v>1.9999999960418791</v>
      </c>
      <c r="AM4" s="8" t="s">
        <v>25</v>
      </c>
      <c r="AN4" s="8" t="s">
        <v>25</v>
      </c>
      <c r="AO4" s="8">
        <v>0</v>
      </c>
      <c r="AP4" s="8" t="s">
        <v>26</v>
      </c>
      <c r="AQ4" s="8" t="s">
        <v>26</v>
      </c>
    </row>
    <row r="5" spans="1:43" x14ac:dyDescent="0.25">
      <c r="A5" s="8">
        <v>172</v>
      </c>
      <c r="B5" s="8">
        <v>1</v>
      </c>
      <c r="C5" s="8" t="s">
        <v>71</v>
      </c>
      <c r="D5" s="8">
        <v>1</v>
      </c>
      <c r="E5" s="8">
        <v>20220321</v>
      </c>
      <c r="F5" s="9">
        <v>44641.742361111108</v>
      </c>
      <c r="G5" s="10">
        <v>1049</v>
      </c>
      <c r="H5" s="8">
        <v>921</v>
      </c>
      <c r="I5" s="8" t="s">
        <v>24</v>
      </c>
      <c r="J5" s="18" t="s">
        <v>103</v>
      </c>
      <c r="K5" s="6">
        <v>3</v>
      </c>
      <c r="L5" s="7">
        <v>21</v>
      </c>
      <c r="M5" s="16">
        <v>21.111111111111111</v>
      </c>
      <c r="N5" s="5">
        <v>30.1</v>
      </c>
      <c r="O5" s="10">
        <v>76</v>
      </c>
      <c r="P5" s="8" t="s">
        <v>21</v>
      </c>
      <c r="Q5" s="8" t="s">
        <v>22</v>
      </c>
      <c r="R5" s="8" t="s">
        <v>23</v>
      </c>
      <c r="S5" s="8">
        <v>30</v>
      </c>
      <c r="T5" s="8">
        <v>30</v>
      </c>
      <c r="U5" s="23">
        <f t="shared" si="0"/>
        <v>100</v>
      </c>
      <c r="V5" s="12">
        <f t="shared" si="1"/>
        <v>39.473684210526315</v>
      </c>
      <c r="W5" s="8">
        <v>85</v>
      </c>
      <c r="X5" s="8">
        <v>153</v>
      </c>
      <c r="Y5" s="8">
        <v>1.6</v>
      </c>
      <c r="Z5" s="8" t="s">
        <v>24</v>
      </c>
      <c r="AA5" s="8" t="s">
        <v>25</v>
      </c>
      <c r="AB5" s="8">
        <v>100</v>
      </c>
      <c r="AC5" s="8">
        <v>1</v>
      </c>
      <c r="AD5" s="8">
        <f t="shared" si="2"/>
        <v>1</v>
      </c>
      <c r="AE5" s="8">
        <f t="shared" si="3"/>
        <v>0</v>
      </c>
      <c r="AF5" s="8">
        <v>1</v>
      </c>
      <c r="AG5" s="14">
        <f>VLOOKUP(H5,'[1]gape_95%CL'!A$6:B$171,2)</f>
        <v>24.890502803723361</v>
      </c>
      <c r="AH5" s="13">
        <f t="shared" si="4"/>
        <v>1.2052789867913922</v>
      </c>
      <c r="AI5" s="8">
        <f t="shared" si="5"/>
        <v>0</v>
      </c>
      <c r="AJ5" s="8">
        <f t="shared" si="6"/>
        <v>0</v>
      </c>
      <c r="AK5" s="9">
        <v>44641.814583333333</v>
      </c>
      <c r="AL5" s="24">
        <v>1.9999999960418791</v>
      </c>
      <c r="AM5" s="8" t="s">
        <v>25</v>
      </c>
      <c r="AN5" s="8" t="s">
        <v>25</v>
      </c>
      <c r="AO5" s="8">
        <v>0</v>
      </c>
      <c r="AP5" s="8" t="s">
        <v>26</v>
      </c>
      <c r="AQ5" s="8" t="s">
        <v>26</v>
      </c>
    </row>
    <row r="6" spans="1:43" x14ac:dyDescent="0.25">
      <c r="A6" s="8">
        <v>211</v>
      </c>
      <c r="B6" s="8">
        <v>1</v>
      </c>
      <c r="C6" s="8" t="s">
        <v>71</v>
      </c>
      <c r="D6" s="8">
        <v>1</v>
      </c>
      <c r="E6" s="8">
        <v>20220314</v>
      </c>
      <c r="F6" s="9">
        <v>44634.738194444442</v>
      </c>
      <c r="G6" s="10">
        <v>1019</v>
      </c>
      <c r="H6" s="8">
        <v>1008</v>
      </c>
      <c r="I6" s="8" t="s">
        <v>24</v>
      </c>
      <c r="J6" s="18" t="s">
        <v>103</v>
      </c>
      <c r="K6" s="6">
        <v>3</v>
      </c>
      <c r="L6" s="7">
        <v>22.3</v>
      </c>
      <c r="M6" s="16">
        <v>19.166666666666668</v>
      </c>
      <c r="N6" s="5">
        <v>30.8</v>
      </c>
      <c r="O6" s="10">
        <v>107</v>
      </c>
      <c r="P6" s="8" t="s">
        <v>21</v>
      </c>
      <c r="Q6" s="8" t="s">
        <v>30</v>
      </c>
      <c r="R6" s="8" t="s">
        <v>23</v>
      </c>
      <c r="S6" s="8">
        <v>30</v>
      </c>
      <c r="T6" s="8">
        <v>27</v>
      </c>
      <c r="U6" s="23">
        <f t="shared" si="0"/>
        <v>100</v>
      </c>
      <c r="V6" s="12">
        <f t="shared" si="1"/>
        <v>25.233644859813083</v>
      </c>
      <c r="W6" s="8">
        <v>83</v>
      </c>
      <c r="X6" s="8">
        <v>163</v>
      </c>
      <c r="Y6" s="8">
        <v>1.3</v>
      </c>
      <c r="Z6" s="8" t="s">
        <v>24</v>
      </c>
      <c r="AA6" s="8" t="s">
        <v>25</v>
      </c>
      <c r="AB6" s="8">
        <v>100</v>
      </c>
      <c r="AC6" s="8">
        <v>1</v>
      </c>
      <c r="AD6" s="8">
        <f t="shared" si="2"/>
        <v>1</v>
      </c>
      <c r="AE6" s="8">
        <f t="shared" si="3"/>
        <v>0</v>
      </c>
      <c r="AF6" s="8">
        <v>2</v>
      </c>
      <c r="AG6" s="14">
        <f>VLOOKUP(H6,'[1]gape_95%CL'!A$6:B$171,2)</f>
        <v>27.090973191808331</v>
      </c>
      <c r="AH6" s="13">
        <f t="shared" si="4"/>
        <v>1.1073799301189848</v>
      </c>
      <c r="AI6" s="8">
        <f t="shared" si="5"/>
        <v>0</v>
      </c>
      <c r="AJ6" s="8">
        <f t="shared" si="6"/>
        <v>0</v>
      </c>
      <c r="AK6" s="9">
        <v>44634.813194444447</v>
      </c>
      <c r="AL6" s="24">
        <v>1.9999999960418791</v>
      </c>
      <c r="AM6" s="8" t="s">
        <v>25</v>
      </c>
      <c r="AN6" s="8" t="s">
        <v>25</v>
      </c>
      <c r="AO6" s="8">
        <v>0</v>
      </c>
      <c r="AP6" s="8" t="s">
        <v>26</v>
      </c>
      <c r="AQ6" s="8" t="s">
        <v>26</v>
      </c>
    </row>
    <row r="7" spans="1:43" x14ac:dyDescent="0.25">
      <c r="A7" s="8">
        <v>37</v>
      </c>
      <c r="B7" s="8">
        <v>3</v>
      </c>
      <c r="C7" s="25" t="s">
        <v>71</v>
      </c>
      <c r="D7" s="8">
        <v>1</v>
      </c>
      <c r="E7" s="25">
        <v>20220321</v>
      </c>
      <c r="F7" s="26">
        <v>44641.779166666667</v>
      </c>
      <c r="G7" s="27">
        <v>1014</v>
      </c>
      <c r="H7" s="25">
        <v>1215</v>
      </c>
      <c r="I7" s="25" t="s">
        <v>26</v>
      </c>
      <c r="J7" s="20" t="s">
        <v>102</v>
      </c>
      <c r="K7" s="4">
        <f>10^(1.154*LOG(H7/10)-1.838)</f>
        <v>3.6948858407686176</v>
      </c>
      <c r="L7" s="1"/>
      <c r="M7" s="2"/>
      <c r="N7" s="1">
        <v>32.6</v>
      </c>
      <c r="O7" s="27">
        <v>254</v>
      </c>
      <c r="P7" s="25" t="s">
        <v>27</v>
      </c>
      <c r="Q7" s="25" t="s">
        <v>22</v>
      </c>
      <c r="R7" s="25" t="s">
        <v>23</v>
      </c>
      <c r="S7" s="25">
        <v>44</v>
      </c>
      <c r="T7" s="25">
        <v>110</v>
      </c>
      <c r="U7" s="28">
        <f t="shared" si="0"/>
        <v>141.80883967445007</v>
      </c>
      <c r="V7" s="12">
        <f t="shared" si="1"/>
        <v>43.30708661417323</v>
      </c>
      <c r="W7" s="25">
        <v>123</v>
      </c>
      <c r="X7" s="25">
        <v>237</v>
      </c>
      <c r="Y7" s="25">
        <v>1.9</v>
      </c>
      <c r="Z7" s="25" t="s">
        <v>24</v>
      </c>
      <c r="AA7" s="25" t="s">
        <v>25</v>
      </c>
      <c r="AB7" s="25">
        <v>100</v>
      </c>
      <c r="AC7" s="25">
        <v>1</v>
      </c>
      <c r="AD7" s="8">
        <f t="shared" si="2"/>
        <v>1</v>
      </c>
      <c r="AE7" s="8">
        <f t="shared" si="3"/>
        <v>0</v>
      </c>
      <c r="AF7" s="25">
        <v>1</v>
      </c>
      <c r="AG7" s="29">
        <f>VLOOKUP(H7,'[1]gape_95%CL'!A$6:B$171,2)</f>
        <v>33.070465350899148</v>
      </c>
      <c r="AH7" s="30">
        <f t="shared" si="4"/>
        <v>1.3304923149139687</v>
      </c>
      <c r="AI7" s="25">
        <f t="shared" si="5"/>
        <v>0</v>
      </c>
      <c r="AJ7" s="25">
        <f t="shared" si="6"/>
        <v>0</v>
      </c>
      <c r="AK7" s="26">
        <v>44641.922222222223</v>
      </c>
      <c r="AL7" s="24">
        <v>1.9999999960418791</v>
      </c>
      <c r="AM7" s="25" t="s">
        <v>25</v>
      </c>
      <c r="AN7" s="25" t="s">
        <v>25</v>
      </c>
      <c r="AO7" s="25">
        <v>0</v>
      </c>
      <c r="AP7" s="25" t="s">
        <v>26</v>
      </c>
      <c r="AQ7" s="25" t="s">
        <v>26</v>
      </c>
    </row>
    <row r="8" spans="1:43" x14ac:dyDescent="0.25">
      <c r="A8" s="8">
        <v>173</v>
      </c>
      <c r="B8" s="8">
        <v>1</v>
      </c>
      <c r="C8" s="8" t="s">
        <v>71</v>
      </c>
      <c r="D8" s="8">
        <v>1</v>
      </c>
      <c r="E8" s="8">
        <v>20220314</v>
      </c>
      <c r="F8" s="9">
        <v>44634.725694444445</v>
      </c>
      <c r="G8" s="10">
        <v>1032</v>
      </c>
      <c r="H8" s="8">
        <v>923</v>
      </c>
      <c r="I8" s="8" t="s">
        <v>24</v>
      </c>
      <c r="J8" s="18" t="s">
        <v>103</v>
      </c>
      <c r="K8" s="6">
        <v>2.4</v>
      </c>
      <c r="L8" s="7">
        <v>20</v>
      </c>
      <c r="M8" s="16">
        <v>15.833333333333334</v>
      </c>
      <c r="N8" s="5">
        <v>28.1</v>
      </c>
      <c r="O8" s="10">
        <v>74</v>
      </c>
      <c r="P8" s="8" t="s">
        <v>21</v>
      </c>
      <c r="Q8" s="8" t="s">
        <v>30</v>
      </c>
      <c r="R8" s="8" t="s">
        <v>29</v>
      </c>
      <c r="S8" s="8">
        <v>17</v>
      </c>
      <c r="T8" s="8">
        <v>7</v>
      </c>
      <c r="U8" s="23">
        <f t="shared" si="0"/>
        <v>50.173611111111107</v>
      </c>
      <c r="V8" s="12">
        <f t="shared" si="1"/>
        <v>9.4594594594594597</v>
      </c>
      <c r="W8" s="8">
        <v>50</v>
      </c>
      <c r="X8" s="8">
        <v>107</v>
      </c>
      <c r="Y8" s="8">
        <v>0.5</v>
      </c>
      <c r="Z8" s="8" t="s">
        <v>24</v>
      </c>
      <c r="AA8" s="8" t="s">
        <v>25</v>
      </c>
      <c r="AB8" s="8">
        <v>100</v>
      </c>
      <c r="AC8" s="8">
        <v>1</v>
      </c>
      <c r="AD8" s="8">
        <f t="shared" si="2"/>
        <v>1</v>
      </c>
      <c r="AE8" s="8">
        <f t="shared" si="3"/>
        <v>0</v>
      </c>
      <c r="AF8" s="8">
        <v>1</v>
      </c>
      <c r="AG8" s="14">
        <f>VLOOKUP(H8,'[1]gape_95%CL'!A$6:B$171,2)</f>
        <v>24.890502803723361</v>
      </c>
      <c r="AH8" s="13">
        <f t="shared" si="4"/>
        <v>0.68299142584845562</v>
      </c>
      <c r="AI8" s="8">
        <f t="shared" si="5"/>
        <v>0</v>
      </c>
      <c r="AJ8" s="8">
        <f t="shared" si="6"/>
        <v>0</v>
      </c>
      <c r="AK8" s="9">
        <v>44634.84652777778</v>
      </c>
      <c r="AL8" s="24">
        <v>2.000000006519258</v>
      </c>
      <c r="AM8" s="8" t="s">
        <v>25</v>
      </c>
      <c r="AN8" s="8" t="s">
        <v>25</v>
      </c>
      <c r="AO8" s="8">
        <v>0</v>
      </c>
      <c r="AP8" s="8" t="s">
        <v>26</v>
      </c>
      <c r="AQ8" s="8" t="s">
        <v>26</v>
      </c>
    </row>
    <row r="9" spans="1:43" x14ac:dyDescent="0.25">
      <c r="A9" s="8">
        <v>214</v>
      </c>
      <c r="B9" s="8">
        <v>1</v>
      </c>
      <c r="C9" s="8" t="s">
        <v>71</v>
      </c>
      <c r="D9" s="8">
        <v>1</v>
      </c>
      <c r="E9" s="8">
        <v>20220509</v>
      </c>
      <c r="F9" s="9">
        <v>44690.713194444441</v>
      </c>
      <c r="G9" s="10">
        <v>1134</v>
      </c>
      <c r="H9" s="8">
        <v>1021</v>
      </c>
      <c r="I9" s="8" t="s">
        <v>24</v>
      </c>
      <c r="J9" s="18" t="s">
        <v>103</v>
      </c>
      <c r="K9" s="6">
        <v>2.8</v>
      </c>
      <c r="L9" s="7">
        <v>22.6</v>
      </c>
      <c r="M9" s="16">
        <v>17.5</v>
      </c>
      <c r="N9" s="5">
        <v>32.1</v>
      </c>
      <c r="O9" s="10">
        <v>100</v>
      </c>
      <c r="P9" s="8" t="s">
        <v>27</v>
      </c>
      <c r="Q9" s="8" t="s">
        <v>22</v>
      </c>
      <c r="R9" s="8" t="s">
        <v>23</v>
      </c>
      <c r="S9" s="8">
        <v>36</v>
      </c>
      <c r="T9" s="8">
        <v>78</v>
      </c>
      <c r="U9" s="23">
        <f t="shared" si="0"/>
        <v>165.30612244897964</v>
      </c>
      <c r="V9" s="12">
        <f t="shared" si="1"/>
        <v>78</v>
      </c>
      <c r="W9" s="8">
        <v>110</v>
      </c>
      <c r="X9" s="8">
        <v>226</v>
      </c>
      <c r="Y9" s="8">
        <v>1.7</v>
      </c>
      <c r="Z9" s="8" t="s">
        <v>24</v>
      </c>
      <c r="AA9" s="8" t="s">
        <v>25</v>
      </c>
      <c r="AB9" s="8">
        <v>100</v>
      </c>
      <c r="AC9" s="8">
        <v>1</v>
      </c>
      <c r="AD9" s="8">
        <f t="shared" si="2"/>
        <v>1</v>
      </c>
      <c r="AE9" s="8">
        <f t="shared" si="3"/>
        <v>0</v>
      </c>
      <c r="AF9" s="8">
        <v>1</v>
      </c>
      <c r="AG9" s="14" t="e">
        <f>VLOOKUP(H9,#REF!,2)</f>
        <v>#REF!</v>
      </c>
      <c r="AH9" s="13" t="e">
        <f t="shared" si="4"/>
        <v>#REF!</v>
      </c>
      <c r="AI9" s="8">
        <f t="shared" si="5"/>
        <v>0</v>
      </c>
      <c r="AJ9" s="8" t="e">
        <f t="shared" si="6"/>
        <v>#REF!</v>
      </c>
      <c r="AK9" s="9">
        <v>44690.802083333336</v>
      </c>
      <c r="AL9" s="24">
        <v>2.000000006519258</v>
      </c>
      <c r="AM9" s="8" t="s">
        <v>25</v>
      </c>
      <c r="AN9" s="8" t="s">
        <v>25</v>
      </c>
      <c r="AO9" s="8">
        <v>0</v>
      </c>
      <c r="AP9" s="8" t="s">
        <v>26</v>
      </c>
      <c r="AQ9" s="8" t="s">
        <v>26</v>
      </c>
    </row>
    <row r="10" spans="1:43" x14ac:dyDescent="0.25">
      <c r="A10" s="8">
        <v>162</v>
      </c>
      <c r="B10" s="8">
        <v>1</v>
      </c>
      <c r="C10" s="8" t="s">
        <v>71</v>
      </c>
      <c r="D10" s="8">
        <v>1</v>
      </c>
      <c r="E10" s="8">
        <v>20220509</v>
      </c>
      <c r="F10" s="9">
        <v>44690.711805555555</v>
      </c>
      <c r="G10" s="10">
        <v>1128</v>
      </c>
      <c r="H10" s="8">
        <v>912</v>
      </c>
      <c r="I10" s="8" t="s">
        <v>24</v>
      </c>
      <c r="J10" s="18" t="s">
        <v>103</v>
      </c>
      <c r="K10" s="6">
        <v>2.2999999999999998</v>
      </c>
      <c r="L10" s="7">
        <v>20.7</v>
      </c>
      <c r="M10" s="16">
        <v>15.277777777777779</v>
      </c>
      <c r="N10" s="5">
        <v>30.2</v>
      </c>
      <c r="O10" s="10">
        <v>61</v>
      </c>
      <c r="P10" s="8" t="s">
        <v>27</v>
      </c>
      <c r="Q10" s="8" t="s">
        <v>22</v>
      </c>
      <c r="R10" s="8" t="s">
        <v>23</v>
      </c>
      <c r="S10" s="8">
        <v>30</v>
      </c>
      <c r="T10" s="8">
        <v>42</v>
      </c>
      <c r="U10" s="23">
        <f t="shared" si="0"/>
        <v>170.13232514177696</v>
      </c>
      <c r="V10" s="12">
        <f t="shared" si="1"/>
        <v>68.852459016393439</v>
      </c>
      <c r="W10" s="8">
        <v>90</v>
      </c>
      <c r="X10" s="8">
        <v>185</v>
      </c>
      <c r="Y10" s="8">
        <v>1.6</v>
      </c>
      <c r="Z10" s="8" t="s">
        <v>24</v>
      </c>
      <c r="AA10" s="8" t="s">
        <v>25</v>
      </c>
      <c r="AB10" s="8">
        <v>100</v>
      </c>
      <c r="AC10" s="8">
        <v>1</v>
      </c>
      <c r="AD10" s="8">
        <f t="shared" si="2"/>
        <v>1</v>
      </c>
      <c r="AE10" s="8">
        <f t="shared" si="3"/>
        <v>0</v>
      </c>
      <c r="AF10" s="8">
        <v>1</v>
      </c>
      <c r="AG10" s="14" t="e">
        <f>VLOOKUP(H10,#REF!,2)</f>
        <v>#REF!</v>
      </c>
      <c r="AH10" s="13" t="e">
        <f t="shared" si="4"/>
        <v>#REF!</v>
      </c>
      <c r="AI10" s="8">
        <f t="shared" si="5"/>
        <v>0</v>
      </c>
      <c r="AJ10" s="8" t="e">
        <f t="shared" si="6"/>
        <v>#REF!</v>
      </c>
      <c r="AK10" s="9">
        <v>44690.795138888891</v>
      </c>
      <c r="AL10" s="24">
        <v>2.000000006519258</v>
      </c>
      <c r="AM10" s="8" t="s">
        <v>25</v>
      </c>
      <c r="AN10" s="8" t="s">
        <v>25</v>
      </c>
      <c r="AO10" s="8">
        <v>0</v>
      </c>
      <c r="AP10" s="8" t="s">
        <v>26</v>
      </c>
      <c r="AQ10" s="8" t="s">
        <v>26</v>
      </c>
    </row>
    <row r="11" spans="1:43" x14ac:dyDescent="0.25">
      <c r="A11" s="8">
        <v>86</v>
      </c>
      <c r="B11" s="8">
        <v>1</v>
      </c>
      <c r="C11" s="25" t="s">
        <v>71</v>
      </c>
      <c r="D11" s="8">
        <v>1</v>
      </c>
      <c r="E11" s="25">
        <v>20220516</v>
      </c>
      <c r="F11" s="26">
        <v>44697.738888888889</v>
      </c>
      <c r="G11" s="27">
        <v>1158</v>
      </c>
      <c r="H11" s="25">
        <v>1314</v>
      </c>
      <c r="I11" s="25" t="s">
        <v>26</v>
      </c>
      <c r="J11" s="20" t="s">
        <v>102</v>
      </c>
      <c r="K11" s="4">
        <f>10^(1.154*LOG(H11/10)-1.838)</f>
        <v>4.0444460951959282</v>
      </c>
      <c r="L11" s="1"/>
      <c r="M11" s="2"/>
      <c r="N11" s="1">
        <v>39.4</v>
      </c>
      <c r="O11" s="27">
        <v>372</v>
      </c>
      <c r="P11" s="25" t="s">
        <v>21</v>
      </c>
      <c r="Q11" s="25" t="s">
        <v>50</v>
      </c>
      <c r="R11" s="25" t="s">
        <v>23</v>
      </c>
      <c r="S11" s="25">
        <v>40</v>
      </c>
      <c r="T11" s="25">
        <v>88</v>
      </c>
      <c r="U11" s="28">
        <f t="shared" si="0"/>
        <v>97.8141937921513</v>
      </c>
      <c r="V11" s="12">
        <f t="shared" si="1"/>
        <v>23.655913978494624</v>
      </c>
      <c r="W11" s="25">
        <v>121</v>
      </c>
      <c r="X11" s="25">
        <v>238</v>
      </c>
      <c r="Y11" s="25">
        <v>1.4</v>
      </c>
      <c r="Z11" s="25" t="s">
        <v>26</v>
      </c>
      <c r="AA11" s="25" t="s">
        <v>28</v>
      </c>
      <c r="AB11" s="25">
        <v>55</v>
      </c>
      <c r="AC11" s="25">
        <v>1</v>
      </c>
      <c r="AD11" s="8">
        <f t="shared" si="2"/>
        <v>1</v>
      </c>
      <c r="AE11" s="8">
        <f t="shared" si="3"/>
        <v>0</v>
      </c>
      <c r="AF11" s="25">
        <v>2</v>
      </c>
      <c r="AG11" s="29" t="e">
        <f>VLOOKUP(H11,#REF!,2)</f>
        <v>#REF!</v>
      </c>
      <c r="AH11" s="30" t="e">
        <f t="shared" si="4"/>
        <v>#REF!</v>
      </c>
      <c r="AI11" s="25">
        <f t="shared" si="5"/>
        <v>0</v>
      </c>
      <c r="AJ11" s="25" t="e">
        <f t="shared" si="6"/>
        <v>#REF!</v>
      </c>
      <c r="AK11" s="26">
        <v>44698.023611111108</v>
      </c>
      <c r="AL11" s="8">
        <v>3.9999999920837581</v>
      </c>
      <c r="AM11" s="25" t="s">
        <v>25</v>
      </c>
      <c r="AN11" s="25" t="s">
        <v>25</v>
      </c>
      <c r="AO11" s="25">
        <v>0</v>
      </c>
      <c r="AP11" s="25" t="s">
        <v>26</v>
      </c>
      <c r="AQ11" s="25" t="s">
        <v>26</v>
      </c>
    </row>
    <row r="12" spans="1:43" x14ac:dyDescent="0.25">
      <c r="A12" s="8">
        <v>203</v>
      </c>
      <c r="B12" s="8">
        <v>1</v>
      </c>
      <c r="C12" s="8" t="s">
        <v>71</v>
      </c>
      <c r="D12" s="8">
        <v>1</v>
      </c>
      <c r="E12" s="8">
        <v>20220523</v>
      </c>
      <c r="F12" s="9">
        <v>37399.788888888892</v>
      </c>
      <c r="G12" s="10">
        <v>1192</v>
      </c>
      <c r="H12" s="8">
        <v>986</v>
      </c>
      <c r="I12" s="8" t="s">
        <v>24</v>
      </c>
      <c r="J12" s="18" t="s">
        <v>103</v>
      </c>
      <c r="K12" s="6">
        <v>3.2</v>
      </c>
      <c r="L12" s="7">
        <v>23.1</v>
      </c>
      <c r="M12" s="16">
        <v>15.555555555555555</v>
      </c>
      <c r="N12" s="5">
        <v>29.9</v>
      </c>
      <c r="O12" s="10">
        <v>80</v>
      </c>
      <c r="P12" s="8" t="s">
        <v>21</v>
      </c>
      <c r="Q12" s="8" t="s">
        <v>38</v>
      </c>
      <c r="R12" s="8" t="s">
        <v>23</v>
      </c>
      <c r="S12" s="8">
        <v>40</v>
      </c>
      <c r="T12" s="8">
        <v>105</v>
      </c>
      <c r="U12" s="23">
        <f t="shared" si="0"/>
        <v>156.24999999999997</v>
      </c>
      <c r="V12" s="12">
        <f t="shared" si="1"/>
        <v>131.25</v>
      </c>
      <c r="W12" s="8">
        <v>126</v>
      </c>
      <c r="X12" s="8">
        <v>245</v>
      </c>
      <c r="Y12" s="8">
        <v>2.4</v>
      </c>
      <c r="Z12" s="8" t="s">
        <v>24</v>
      </c>
      <c r="AA12" s="8" t="s">
        <v>25</v>
      </c>
      <c r="AB12" s="8">
        <v>100</v>
      </c>
      <c r="AC12" s="8">
        <v>1</v>
      </c>
      <c r="AD12" s="8">
        <f t="shared" si="2"/>
        <v>1</v>
      </c>
      <c r="AE12" s="8">
        <f t="shared" si="3"/>
        <v>0</v>
      </c>
      <c r="AF12" s="8">
        <v>1</v>
      </c>
      <c r="AG12" s="14" t="e">
        <f>VLOOKUP(H12,#REF!,2)</f>
        <v>#REF!</v>
      </c>
      <c r="AH12" s="13" t="e">
        <f t="shared" si="4"/>
        <v>#REF!</v>
      </c>
      <c r="AI12" s="8">
        <f t="shared" si="5"/>
        <v>0</v>
      </c>
      <c r="AJ12" s="8" t="e">
        <f t="shared" si="6"/>
        <v>#REF!</v>
      </c>
      <c r="AK12" s="9">
        <v>44704.894444444442</v>
      </c>
      <c r="AL12" s="24">
        <v>3.9999999920837581</v>
      </c>
      <c r="AM12" s="8" t="s">
        <v>25</v>
      </c>
      <c r="AN12" s="8" t="s">
        <v>25</v>
      </c>
      <c r="AO12" s="8">
        <v>0</v>
      </c>
      <c r="AP12" s="8" t="s">
        <v>26</v>
      </c>
      <c r="AQ12" s="8" t="s">
        <v>26</v>
      </c>
    </row>
    <row r="13" spans="1:43" x14ac:dyDescent="0.25">
      <c r="A13" s="8">
        <v>270</v>
      </c>
      <c r="B13" s="8">
        <v>3</v>
      </c>
      <c r="C13" s="8" t="s">
        <v>74</v>
      </c>
      <c r="D13" s="8">
        <v>2</v>
      </c>
      <c r="F13" s="9">
        <v>44830.680555555555</v>
      </c>
      <c r="G13" s="10" t="s">
        <v>83</v>
      </c>
      <c r="H13" s="18">
        <v>1190</v>
      </c>
      <c r="I13" s="8" t="s">
        <v>24</v>
      </c>
      <c r="J13" s="18" t="s">
        <v>103</v>
      </c>
      <c r="K13" s="6">
        <v>4.7</v>
      </c>
      <c r="L13" s="7">
        <v>32.5</v>
      </c>
      <c r="M13" s="16">
        <f>100*77/360</f>
        <v>21.388888888888889</v>
      </c>
      <c r="O13" s="19">
        <v>620</v>
      </c>
      <c r="P13" s="8" t="s">
        <v>27</v>
      </c>
      <c r="Q13" s="8" t="s">
        <v>76</v>
      </c>
      <c r="R13" s="8" t="s">
        <v>23</v>
      </c>
      <c r="S13" s="8">
        <v>65</v>
      </c>
      <c r="T13" s="8">
        <v>280</v>
      </c>
      <c r="U13" s="23">
        <f t="shared" si="0"/>
        <v>191.26301493888636</v>
      </c>
      <c r="V13" s="12">
        <f t="shared" si="1"/>
        <v>45.161290322580648</v>
      </c>
      <c r="AC13" s="8">
        <v>1</v>
      </c>
      <c r="AD13" s="8">
        <f t="shared" si="2"/>
        <v>1</v>
      </c>
      <c r="AE13" s="8">
        <f t="shared" si="3"/>
        <v>0</v>
      </c>
      <c r="AF13" s="8">
        <v>1</v>
      </c>
      <c r="AG13" s="14" t="e">
        <f>VLOOKUP(H13,#REF!,2)</f>
        <v>#REF!</v>
      </c>
      <c r="AH13" s="13" t="e">
        <f t="shared" si="4"/>
        <v>#REF!</v>
      </c>
      <c r="AI13" s="8">
        <f t="shared" si="5"/>
        <v>0</v>
      </c>
      <c r="AJ13" s="8" t="e">
        <f t="shared" si="6"/>
        <v>#REF!</v>
      </c>
      <c r="AL13" s="31">
        <v>4</v>
      </c>
      <c r="AM13" s="8" t="s">
        <v>25</v>
      </c>
      <c r="AN13" s="8" t="s">
        <v>25</v>
      </c>
      <c r="AO13" s="8">
        <v>1</v>
      </c>
      <c r="AP13" s="8" t="s">
        <v>26</v>
      </c>
      <c r="AQ13" s="8" t="s">
        <v>26</v>
      </c>
    </row>
    <row r="14" spans="1:43" x14ac:dyDescent="0.25">
      <c r="A14" s="8">
        <v>272</v>
      </c>
      <c r="B14" s="8">
        <v>2</v>
      </c>
      <c r="C14" s="8" t="s">
        <v>71</v>
      </c>
      <c r="D14" s="8">
        <v>1</v>
      </c>
      <c r="E14" s="8">
        <v>20220314</v>
      </c>
      <c r="F14" s="9">
        <v>44634.714583333334</v>
      </c>
      <c r="G14" s="32">
        <v>1010</v>
      </c>
      <c r="H14" s="8">
        <v>1196</v>
      </c>
      <c r="I14" s="8" t="s">
        <v>24</v>
      </c>
      <c r="J14" s="18" t="s">
        <v>103</v>
      </c>
      <c r="K14" s="4">
        <f>10^(1.154*LOG(H14/10)-1.838)</f>
        <v>3.6282882412986748</v>
      </c>
      <c r="L14" s="17"/>
      <c r="N14" s="5">
        <v>37.700000000000003</v>
      </c>
      <c r="O14" s="10">
        <v>200</v>
      </c>
      <c r="P14" s="8" t="s">
        <v>27</v>
      </c>
      <c r="Q14" s="8" t="s">
        <v>22</v>
      </c>
      <c r="R14" s="8" t="s">
        <v>23</v>
      </c>
      <c r="S14" s="8">
        <v>30</v>
      </c>
      <c r="T14" s="8">
        <v>29</v>
      </c>
      <c r="U14" s="28">
        <f t="shared" si="0"/>
        <v>68.36580733998828</v>
      </c>
      <c r="V14" s="12">
        <f t="shared" si="1"/>
        <v>14.5</v>
      </c>
      <c r="W14" s="8">
        <v>70</v>
      </c>
      <c r="X14" s="8">
        <v>140</v>
      </c>
      <c r="Y14" s="8">
        <v>1</v>
      </c>
      <c r="Z14" s="8" t="s">
        <v>24</v>
      </c>
      <c r="AA14" s="8" t="s">
        <v>25</v>
      </c>
      <c r="AB14" s="8">
        <v>100</v>
      </c>
      <c r="AC14" s="8">
        <v>2</v>
      </c>
      <c r="AD14" s="8">
        <f t="shared" si="2"/>
        <v>1</v>
      </c>
      <c r="AE14" s="8">
        <f t="shared" si="3"/>
        <v>0</v>
      </c>
      <c r="AF14" s="8">
        <v>1</v>
      </c>
      <c r="AG14" s="14">
        <f>VLOOKUP(H14,'[1]gape_95%CL'!A$6:B$171,2)</f>
        <v>32.489801059904508</v>
      </c>
      <c r="AH14" s="13">
        <f t="shared" si="4"/>
        <v>0.92336668804730981</v>
      </c>
      <c r="AI14" s="8">
        <f t="shared" si="5"/>
        <v>0</v>
      </c>
      <c r="AJ14" s="8">
        <f t="shared" si="6"/>
        <v>0</v>
      </c>
      <c r="AK14" s="9">
        <v>44634.789583333331</v>
      </c>
      <c r="AL14" s="8">
        <v>4.0000000025611371</v>
      </c>
      <c r="AM14" s="8" t="s">
        <v>25</v>
      </c>
      <c r="AN14" s="8" t="s">
        <v>25</v>
      </c>
      <c r="AO14" s="8">
        <v>0</v>
      </c>
      <c r="AP14" s="8" t="s">
        <v>26</v>
      </c>
      <c r="AQ14" s="8" t="s">
        <v>26</v>
      </c>
    </row>
    <row r="15" spans="1:43" x14ac:dyDescent="0.25">
      <c r="A15" s="8">
        <v>70</v>
      </c>
      <c r="B15" s="8">
        <v>3</v>
      </c>
      <c r="C15" s="25" t="s">
        <v>71</v>
      </c>
      <c r="D15" s="8">
        <v>1</v>
      </c>
      <c r="E15" s="25">
        <v>20220404</v>
      </c>
      <c r="F15" s="26">
        <v>44655.697916666664</v>
      </c>
      <c r="G15" s="27">
        <v>1086</v>
      </c>
      <c r="H15" s="25">
        <v>1273</v>
      </c>
      <c r="I15" s="25" t="s">
        <v>26</v>
      </c>
      <c r="J15" s="20" t="s">
        <v>102</v>
      </c>
      <c r="K15" s="4">
        <f>10^(1.154*LOG(H15/10)-1.838)</f>
        <v>3.8991682708112112</v>
      </c>
      <c r="L15" s="1"/>
      <c r="M15" s="2"/>
      <c r="N15" s="1">
        <v>39.9</v>
      </c>
      <c r="O15" s="27">
        <v>313</v>
      </c>
      <c r="P15" s="25" t="s">
        <v>27</v>
      </c>
      <c r="Q15" s="25" t="s">
        <v>30</v>
      </c>
      <c r="R15" s="25" t="s">
        <v>23</v>
      </c>
      <c r="S15" s="25">
        <v>47</v>
      </c>
      <c r="T15" s="25">
        <v>132</v>
      </c>
      <c r="U15" s="28">
        <f t="shared" si="0"/>
        <v>145.29536498209899</v>
      </c>
      <c r="V15" s="12">
        <f t="shared" si="1"/>
        <v>42.172523961661341</v>
      </c>
      <c r="W15" s="25">
        <v>149</v>
      </c>
      <c r="X15" s="25">
        <v>255</v>
      </c>
      <c r="Y15" s="25">
        <v>2</v>
      </c>
      <c r="Z15" s="25" t="s">
        <v>24</v>
      </c>
      <c r="AA15" s="25" t="s">
        <v>25</v>
      </c>
      <c r="AB15" s="25">
        <v>100</v>
      </c>
      <c r="AC15" s="25">
        <v>2</v>
      </c>
      <c r="AD15" s="8">
        <f t="shared" si="2"/>
        <v>1</v>
      </c>
      <c r="AE15" s="8">
        <f t="shared" si="3"/>
        <v>0</v>
      </c>
      <c r="AF15" s="25">
        <v>1</v>
      </c>
      <c r="AG15" s="29">
        <f>VLOOKUP(H15,'[1]gape_95%CL'!A$6:B$171,2)</f>
        <v>34.824593879037437</v>
      </c>
      <c r="AH15" s="30">
        <f t="shared" si="4"/>
        <v>1.3496209076623722</v>
      </c>
      <c r="AI15" s="25">
        <f t="shared" si="5"/>
        <v>0</v>
      </c>
      <c r="AJ15" s="25">
        <f t="shared" si="6"/>
        <v>0</v>
      </c>
      <c r="AK15" s="26">
        <v>44655.839583333334</v>
      </c>
      <c r="AL15" s="24">
        <v>4.0000000025611371</v>
      </c>
      <c r="AM15" s="25" t="s">
        <v>25</v>
      </c>
      <c r="AN15" s="25" t="s">
        <v>25</v>
      </c>
      <c r="AO15" s="25">
        <v>0</v>
      </c>
      <c r="AP15" s="25" t="s">
        <v>26</v>
      </c>
      <c r="AQ15" s="25" t="s">
        <v>26</v>
      </c>
    </row>
    <row r="16" spans="1:43" x14ac:dyDescent="0.25">
      <c r="A16" s="8">
        <v>114</v>
      </c>
      <c r="B16" s="8">
        <v>1</v>
      </c>
      <c r="C16" s="8" t="s">
        <v>71</v>
      </c>
      <c r="D16" s="8">
        <v>1</v>
      </c>
      <c r="E16" s="8">
        <v>20220516</v>
      </c>
      <c r="F16" s="9">
        <v>44697.762499999997</v>
      </c>
      <c r="G16" s="10">
        <v>1164</v>
      </c>
      <c r="H16" s="8">
        <v>815</v>
      </c>
      <c r="I16" s="8" t="s">
        <v>24</v>
      </c>
      <c r="J16" s="18" t="s">
        <v>103</v>
      </c>
      <c r="K16" s="6">
        <v>2.4</v>
      </c>
      <c r="L16" s="7">
        <v>18.7</v>
      </c>
      <c r="M16" s="16">
        <v>16.944444444444443</v>
      </c>
      <c r="N16" s="5">
        <v>23.2</v>
      </c>
      <c r="O16" s="10">
        <v>43</v>
      </c>
      <c r="P16" s="8" t="s">
        <v>21</v>
      </c>
      <c r="Q16" s="8" t="s">
        <v>50</v>
      </c>
      <c r="R16" s="8" t="s">
        <v>29</v>
      </c>
      <c r="S16" s="8">
        <v>30</v>
      </c>
      <c r="T16" s="8">
        <v>115</v>
      </c>
      <c r="U16" s="23">
        <f t="shared" si="0"/>
        <v>156.25</v>
      </c>
      <c r="V16" s="12">
        <f t="shared" si="1"/>
        <v>267.44186046511629</v>
      </c>
      <c r="W16" s="8">
        <v>88</v>
      </c>
      <c r="X16" s="8">
        <v>180</v>
      </c>
      <c r="Y16" s="8">
        <v>2.1</v>
      </c>
      <c r="Z16" s="8" t="s">
        <v>24</v>
      </c>
      <c r="AA16" s="8" t="s">
        <v>25</v>
      </c>
      <c r="AB16" s="8">
        <v>100</v>
      </c>
      <c r="AC16" s="8">
        <v>1</v>
      </c>
      <c r="AD16" s="8">
        <f t="shared" si="2"/>
        <v>1</v>
      </c>
      <c r="AE16" s="8">
        <f t="shared" si="3"/>
        <v>0</v>
      </c>
      <c r="AF16" s="8">
        <v>1</v>
      </c>
      <c r="AG16" s="14" t="e">
        <f>VLOOKUP(H16,#REF!,2)</f>
        <v>#REF!</v>
      </c>
      <c r="AH16" s="13" t="e">
        <f t="shared" si="4"/>
        <v>#REF!</v>
      </c>
      <c r="AI16" s="8">
        <f t="shared" si="5"/>
        <v>0</v>
      </c>
      <c r="AJ16" s="8" t="e">
        <f t="shared" si="6"/>
        <v>#REF!</v>
      </c>
      <c r="AK16" s="9">
        <v>44697.830555555556</v>
      </c>
      <c r="AL16" s="24">
        <v>4.0000000025611371</v>
      </c>
      <c r="AM16" s="8" t="s">
        <v>25</v>
      </c>
      <c r="AN16" s="8" t="s">
        <v>25</v>
      </c>
      <c r="AO16" s="8">
        <v>0</v>
      </c>
      <c r="AP16" s="8" t="s">
        <v>26</v>
      </c>
      <c r="AQ16" s="8" t="s">
        <v>26</v>
      </c>
    </row>
    <row r="17" spans="1:43" x14ac:dyDescent="0.25">
      <c r="A17" s="8">
        <v>309</v>
      </c>
      <c r="B17" s="8">
        <v>3</v>
      </c>
      <c r="C17" s="8" t="s">
        <v>74</v>
      </c>
      <c r="D17" s="8">
        <v>2</v>
      </c>
      <c r="F17" s="9">
        <v>44791.661805555559</v>
      </c>
      <c r="G17" s="10" t="s">
        <v>86</v>
      </c>
      <c r="H17" s="18">
        <v>1700</v>
      </c>
      <c r="I17" s="8" t="s">
        <v>24</v>
      </c>
      <c r="J17" s="18" t="s">
        <v>103</v>
      </c>
      <c r="K17" s="6">
        <v>6.2</v>
      </c>
      <c r="L17" s="7">
        <v>38.5</v>
      </c>
      <c r="M17" s="7">
        <f>91/3.6</f>
        <v>25.277777777777779</v>
      </c>
      <c r="O17" s="19">
        <v>1290</v>
      </c>
      <c r="P17" s="8" t="s">
        <v>21</v>
      </c>
      <c r="Q17" s="8" t="s">
        <v>76</v>
      </c>
      <c r="R17" s="8" t="s">
        <v>23</v>
      </c>
      <c r="S17" s="8">
        <v>67</v>
      </c>
      <c r="T17" s="8">
        <v>400</v>
      </c>
      <c r="U17" s="23">
        <f t="shared" si="0"/>
        <v>116.77939646201871</v>
      </c>
      <c r="V17" s="12">
        <f t="shared" si="1"/>
        <v>31.007751937984494</v>
      </c>
      <c r="AC17" s="8">
        <v>5</v>
      </c>
      <c r="AD17" s="8">
        <f t="shared" si="2"/>
        <v>1</v>
      </c>
      <c r="AE17" s="8">
        <f t="shared" si="3"/>
        <v>0</v>
      </c>
      <c r="AF17" s="8">
        <v>2</v>
      </c>
      <c r="AG17" s="14" t="e">
        <f>VLOOKUP(H17,#REF!,2)</f>
        <v>#REF!</v>
      </c>
      <c r="AH17" s="13" t="e">
        <f t="shared" si="4"/>
        <v>#REF!</v>
      </c>
      <c r="AI17" s="8">
        <f t="shared" si="5"/>
        <v>0</v>
      </c>
      <c r="AJ17" s="8" t="e">
        <f t="shared" si="6"/>
        <v>#REF!</v>
      </c>
      <c r="AL17" s="31">
        <f>30/6</f>
        <v>5</v>
      </c>
      <c r="AM17" s="8" t="s">
        <v>25</v>
      </c>
      <c r="AN17" s="8" t="s">
        <v>25</v>
      </c>
      <c r="AO17" s="8">
        <v>2</v>
      </c>
      <c r="AP17" s="8" t="s">
        <v>26</v>
      </c>
      <c r="AQ17" s="8" t="s">
        <v>26</v>
      </c>
    </row>
    <row r="18" spans="1:43" x14ac:dyDescent="0.25">
      <c r="A18" s="8">
        <v>296</v>
      </c>
      <c r="B18" s="8">
        <v>1</v>
      </c>
      <c r="C18" s="8" t="s">
        <v>71</v>
      </c>
      <c r="D18" s="8">
        <v>1</v>
      </c>
      <c r="E18" s="8">
        <v>20220516</v>
      </c>
      <c r="F18" s="9">
        <v>44697.745138888888</v>
      </c>
      <c r="G18" s="32">
        <v>1154</v>
      </c>
      <c r="H18" s="8">
        <v>1675</v>
      </c>
      <c r="I18" s="8" t="s">
        <v>24</v>
      </c>
      <c r="J18" s="18" t="s">
        <v>103</v>
      </c>
      <c r="K18" s="6">
        <v>4.7</v>
      </c>
      <c r="L18" s="7">
        <v>30.5</v>
      </c>
      <c r="M18" s="16">
        <v>24.444444444444443</v>
      </c>
      <c r="N18" s="5">
        <v>43.3</v>
      </c>
      <c r="O18" s="10">
        <v>835</v>
      </c>
      <c r="P18" s="8" t="s">
        <v>21</v>
      </c>
      <c r="Q18" s="8" t="s">
        <v>50</v>
      </c>
      <c r="R18" s="8" t="s">
        <v>23</v>
      </c>
      <c r="S18" s="8">
        <v>59</v>
      </c>
      <c r="T18" s="8">
        <v>230</v>
      </c>
      <c r="U18" s="23">
        <f t="shared" si="0"/>
        <v>157.58261656858306</v>
      </c>
      <c r="V18" s="12">
        <f t="shared" si="1"/>
        <v>27.54491017964072</v>
      </c>
      <c r="W18" s="8">
        <v>174</v>
      </c>
      <c r="X18" s="8">
        <v>290</v>
      </c>
      <c r="Y18" s="8">
        <v>1.9</v>
      </c>
      <c r="Z18" s="8" t="s">
        <v>24</v>
      </c>
      <c r="AA18" s="8" t="s">
        <v>25</v>
      </c>
      <c r="AB18" s="8">
        <v>100</v>
      </c>
      <c r="AC18" s="8">
        <v>1</v>
      </c>
      <c r="AD18" s="8">
        <f t="shared" si="2"/>
        <v>1</v>
      </c>
      <c r="AE18" s="8">
        <f t="shared" si="3"/>
        <v>0</v>
      </c>
      <c r="AF18" s="8">
        <v>2</v>
      </c>
      <c r="AG18" s="14" t="e">
        <f>VLOOKUP(H18,#REF!,2)</f>
        <v>#REF!</v>
      </c>
      <c r="AH18" s="13" t="e">
        <f t="shared" si="4"/>
        <v>#REF!</v>
      </c>
      <c r="AI18" s="8">
        <f t="shared" si="5"/>
        <v>0</v>
      </c>
      <c r="AJ18" s="8" t="e">
        <f t="shared" si="6"/>
        <v>#REF!</v>
      </c>
      <c r="AK18" s="9">
        <v>44697.863888888889</v>
      </c>
      <c r="AL18" s="8">
        <v>5.9999999986030161</v>
      </c>
      <c r="AM18" s="8" t="s">
        <v>25</v>
      </c>
      <c r="AN18" s="8" t="s">
        <v>25</v>
      </c>
      <c r="AO18" s="8">
        <v>0</v>
      </c>
      <c r="AP18" s="8" t="s">
        <v>26</v>
      </c>
      <c r="AQ18" s="8" t="s">
        <v>26</v>
      </c>
    </row>
    <row r="19" spans="1:43" x14ac:dyDescent="0.25">
      <c r="A19" s="8">
        <v>224</v>
      </c>
      <c r="B19" s="8">
        <v>1</v>
      </c>
      <c r="C19" s="8" t="s">
        <v>71</v>
      </c>
      <c r="D19" s="8">
        <v>1</v>
      </c>
      <c r="E19" s="8">
        <v>20220509</v>
      </c>
      <c r="F19" s="9">
        <v>44690.71597222222</v>
      </c>
      <c r="G19" s="10">
        <v>1146</v>
      </c>
      <c r="H19" s="8">
        <v>1037</v>
      </c>
      <c r="I19" s="8" t="s">
        <v>24</v>
      </c>
      <c r="J19" s="18" t="s">
        <v>103</v>
      </c>
      <c r="K19" s="6">
        <v>2.8</v>
      </c>
      <c r="L19" s="7">
        <v>22</v>
      </c>
      <c r="M19" s="16">
        <v>17.222222222222221</v>
      </c>
      <c r="N19" s="5">
        <v>32.9</v>
      </c>
      <c r="O19" s="10">
        <v>153</v>
      </c>
      <c r="P19" s="8" t="s">
        <v>27</v>
      </c>
      <c r="Q19" s="8" t="s">
        <v>22</v>
      </c>
      <c r="R19" s="8" t="s">
        <v>23</v>
      </c>
      <c r="S19" s="8">
        <v>36</v>
      </c>
      <c r="T19" s="8">
        <v>43</v>
      </c>
      <c r="U19" s="23">
        <f t="shared" si="0"/>
        <v>165.30612244897964</v>
      </c>
      <c r="V19" s="12">
        <f t="shared" si="1"/>
        <v>28.104575163398692</v>
      </c>
      <c r="W19" s="8">
        <v>126</v>
      </c>
      <c r="X19" s="8">
        <v>160</v>
      </c>
      <c r="Y19" s="8">
        <v>1.8</v>
      </c>
      <c r="Z19" s="8" t="s">
        <v>24</v>
      </c>
      <c r="AA19" s="8" t="s">
        <v>25</v>
      </c>
      <c r="AB19" s="8">
        <v>100</v>
      </c>
      <c r="AC19" s="8">
        <v>3</v>
      </c>
      <c r="AD19" s="8">
        <f t="shared" si="2"/>
        <v>1</v>
      </c>
      <c r="AE19" s="8">
        <f t="shared" si="3"/>
        <v>0</v>
      </c>
      <c r="AF19" s="8">
        <v>1</v>
      </c>
      <c r="AG19" s="14" t="e">
        <f>VLOOKUP(H19,#REF!,2)</f>
        <v>#REF!</v>
      </c>
      <c r="AH19" s="13" t="e">
        <f t="shared" si="4"/>
        <v>#REF!</v>
      </c>
      <c r="AI19" s="8">
        <f t="shared" si="5"/>
        <v>0</v>
      </c>
      <c r="AJ19" s="8" t="e">
        <f t="shared" si="6"/>
        <v>#REF!</v>
      </c>
      <c r="AK19" s="9">
        <v>44690.790972222225</v>
      </c>
      <c r="AL19" s="24">
        <v>6.0000000195577741</v>
      </c>
      <c r="AM19" s="8" t="s">
        <v>25</v>
      </c>
      <c r="AN19" s="8" t="s">
        <v>25</v>
      </c>
      <c r="AO19" s="8">
        <v>0</v>
      </c>
      <c r="AP19" s="8" t="s">
        <v>26</v>
      </c>
      <c r="AQ19" s="8" t="s">
        <v>26</v>
      </c>
    </row>
    <row r="20" spans="1:43" x14ac:dyDescent="0.25">
      <c r="A20" s="8">
        <v>157</v>
      </c>
      <c r="B20" s="8">
        <v>1</v>
      </c>
      <c r="C20" s="8" t="s">
        <v>71</v>
      </c>
      <c r="D20" s="8">
        <v>1</v>
      </c>
      <c r="E20" s="8">
        <v>20220425</v>
      </c>
      <c r="F20" s="9">
        <v>44676.707638888889</v>
      </c>
      <c r="G20" s="10">
        <v>1102</v>
      </c>
      <c r="H20" s="8">
        <v>901</v>
      </c>
      <c r="I20" s="8" t="s">
        <v>24</v>
      </c>
      <c r="J20" s="18" t="s">
        <v>103</v>
      </c>
      <c r="K20" s="6">
        <v>2.4</v>
      </c>
      <c r="L20" s="7">
        <v>19.100000000000001</v>
      </c>
      <c r="M20" s="16">
        <v>16.666666666666668</v>
      </c>
      <c r="N20" s="5">
        <v>25.8</v>
      </c>
      <c r="O20" s="10">
        <v>60</v>
      </c>
      <c r="P20" s="8" t="s">
        <v>21</v>
      </c>
      <c r="Q20" s="8" t="s">
        <v>38</v>
      </c>
      <c r="R20" s="8" t="s">
        <v>29</v>
      </c>
      <c r="S20" s="8">
        <v>32</v>
      </c>
      <c r="T20" s="8">
        <v>40</v>
      </c>
      <c r="U20" s="23">
        <f t="shared" si="0"/>
        <v>177.7777777777778</v>
      </c>
      <c r="V20" s="12">
        <f t="shared" si="1"/>
        <v>66.666666666666671</v>
      </c>
      <c r="W20" s="8">
        <v>94</v>
      </c>
      <c r="X20" s="8">
        <v>188</v>
      </c>
      <c r="Y20" s="8">
        <v>1.9</v>
      </c>
      <c r="Z20" s="8" t="s">
        <v>24</v>
      </c>
      <c r="AA20" s="8" t="s">
        <v>25</v>
      </c>
      <c r="AB20" s="8">
        <v>100</v>
      </c>
      <c r="AC20" s="8">
        <v>1</v>
      </c>
      <c r="AD20" s="8">
        <f t="shared" si="2"/>
        <v>1</v>
      </c>
      <c r="AE20" s="8">
        <f t="shared" si="3"/>
        <v>0</v>
      </c>
      <c r="AF20" s="8">
        <v>2</v>
      </c>
      <c r="AG20" s="14">
        <f>VLOOKUP(H20,'[1]gape_95%CL'!A$6:B$171,2)</f>
        <v>24.347664486917282</v>
      </c>
      <c r="AH20" s="13">
        <f t="shared" si="4"/>
        <v>1.3142944374477701</v>
      </c>
      <c r="AI20" s="8">
        <f t="shared" si="5"/>
        <v>0</v>
      </c>
      <c r="AJ20" s="8">
        <f t="shared" si="6"/>
        <v>0</v>
      </c>
      <c r="AK20" s="9">
        <v>44676.793749999997</v>
      </c>
      <c r="AL20" s="24">
        <v>7.9999999946448952</v>
      </c>
      <c r="AM20" s="8" t="s">
        <v>25</v>
      </c>
      <c r="AN20" s="8" t="s">
        <v>25</v>
      </c>
      <c r="AO20" s="8">
        <v>0</v>
      </c>
      <c r="AP20" s="8" t="s">
        <v>26</v>
      </c>
      <c r="AQ20" s="8" t="s">
        <v>26</v>
      </c>
    </row>
    <row r="21" spans="1:43" x14ac:dyDescent="0.25">
      <c r="A21" s="8">
        <v>4</v>
      </c>
      <c r="B21" s="8">
        <v>1</v>
      </c>
      <c r="C21" s="25" t="s">
        <v>71</v>
      </c>
      <c r="D21" s="8">
        <v>1</v>
      </c>
      <c r="E21" s="25">
        <v>20220307</v>
      </c>
      <c r="F21" s="26">
        <v>44627.731944444444</v>
      </c>
      <c r="G21" s="27">
        <v>1000</v>
      </c>
      <c r="H21" s="25">
        <v>1270</v>
      </c>
      <c r="I21" s="25" t="s">
        <v>26</v>
      </c>
      <c r="J21" s="20" t="s">
        <v>102</v>
      </c>
      <c r="K21" s="4">
        <f>10^(1.154*LOG(H21/10)-1.838)</f>
        <v>3.8885661738790018</v>
      </c>
      <c r="L21" s="1"/>
      <c r="M21" s="2"/>
      <c r="N21" s="1">
        <v>42.7</v>
      </c>
      <c r="O21" s="27">
        <v>436</v>
      </c>
      <c r="P21" s="25" t="s">
        <v>27</v>
      </c>
      <c r="Q21" s="25" t="s">
        <v>22</v>
      </c>
      <c r="R21" s="25" t="s">
        <v>23</v>
      </c>
      <c r="S21" s="25">
        <v>26</v>
      </c>
      <c r="T21" s="25">
        <v>28</v>
      </c>
      <c r="U21" s="28">
        <f t="shared" si="0"/>
        <v>44.706194987566697</v>
      </c>
      <c r="V21" s="12">
        <f t="shared" si="1"/>
        <v>6.4220183486238529</v>
      </c>
      <c r="W21" s="25">
        <v>79</v>
      </c>
      <c r="X21" s="25">
        <v>176</v>
      </c>
      <c r="Y21" s="25">
        <v>0.6</v>
      </c>
      <c r="Z21" s="25" t="s">
        <v>24</v>
      </c>
      <c r="AA21" s="25" t="s">
        <v>25</v>
      </c>
      <c r="AB21" s="25">
        <v>100</v>
      </c>
      <c r="AC21" s="25">
        <v>3</v>
      </c>
      <c r="AD21" s="8">
        <f t="shared" si="2"/>
        <v>1</v>
      </c>
      <c r="AE21" s="8">
        <f t="shared" si="3"/>
        <v>0</v>
      </c>
      <c r="AF21" s="25">
        <v>1</v>
      </c>
      <c r="AG21" s="29">
        <f>VLOOKUP(H21,'[1]gape_95%CL'!A$6:B$171,2)</f>
        <v>34.824593879037437</v>
      </c>
      <c r="AH21" s="30">
        <f t="shared" si="4"/>
        <v>0.74659879998344003</v>
      </c>
      <c r="AI21" s="25">
        <f t="shared" si="5"/>
        <v>0</v>
      </c>
      <c r="AJ21" s="25">
        <f t="shared" si="6"/>
        <v>0</v>
      </c>
      <c r="AK21" s="26">
        <v>44627.790972222225</v>
      </c>
      <c r="AL21" s="24">
        <v>8.0000000051222742</v>
      </c>
      <c r="AM21" s="25" t="s">
        <v>25</v>
      </c>
      <c r="AN21" s="25" t="s">
        <v>25</v>
      </c>
      <c r="AO21" s="25">
        <v>0</v>
      </c>
      <c r="AP21" s="25" t="s">
        <v>26</v>
      </c>
      <c r="AQ21" s="25" t="s">
        <v>26</v>
      </c>
    </row>
    <row r="22" spans="1:43" x14ac:dyDescent="0.25">
      <c r="A22" s="8">
        <v>183</v>
      </c>
      <c r="B22" s="8">
        <v>1</v>
      </c>
      <c r="C22" s="8" t="s">
        <v>71</v>
      </c>
      <c r="D22" s="8">
        <v>1</v>
      </c>
      <c r="E22" s="8">
        <v>20220425</v>
      </c>
      <c r="F22" s="9">
        <v>44676.6875</v>
      </c>
      <c r="G22" s="10">
        <v>1121</v>
      </c>
      <c r="H22" s="8">
        <v>943</v>
      </c>
      <c r="I22" s="8" t="s">
        <v>24</v>
      </c>
      <c r="J22" s="18" t="s">
        <v>103</v>
      </c>
      <c r="K22" s="6">
        <v>2.8</v>
      </c>
      <c r="L22" s="7">
        <v>21.3</v>
      </c>
      <c r="M22" s="16">
        <v>15.555555555555555</v>
      </c>
      <c r="N22" s="5">
        <v>27.8</v>
      </c>
      <c r="O22" s="10">
        <v>68</v>
      </c>
      <c r="P22" s="8" t="s">
        <v>21</v>
      </c>
      <c r="Q22" s="8" t="s">
        <v>38</v>
      </c>
      <c r="R22" s="8" t="s">
        <v>29</v>
      </c>
      <c r="S22" s="8">
        <v>30</v>
      </c>
      <c r="T22" s="8">
        <v>40</v>
      </c>
      <c r="U22" s="23">
        <f t="shared" si="0"/>
        <v>114.79591836734696</v>
      </c>
      <c r="V22" s="12">
        <f t="shared" si="1"/>
        <v>58.823529411764703</v>
      </c>
      <c r="W22" s="8">
        <v>80</v>
      </c>
      <c r="X22" s="8">
        <v>183</v>
      </c>
      <c r="Y22" s="8">
        <v>1.5</v>
      </c>
      <c r="Z22" s="8" t="s">
        <v>24</v>
      </c>
      <c r="AA22" s="8" t="s">
        <v>25</v>
      </c>
      <c r="AB22" s="8">
        <v>100</v>
      </c>
      <c r="AC22" s="8">
        <v>1</v>
      </c>
      <c r="AD22" s="8">
        <f t="shared" si="2"/>
        <v>1</v>
      </c>
      <c r="AE22" s="8">
        <f t="shared" si="3"/>
        <v>0</v>
      </c>
      <c r="AF22" s="8">
        <v>2</v>
      </c>
      <c r="AG22" s="14">
        <f>VLOOKUP(H22,'[1]gape_95%CL'!A$6:B$171,2)</f>
        <v>25.436261347621642</v>
      </c>
      <c r="AH22" s="13">
        <f t="shared" si="4"/>
        <v>1.1794186099131696</v>
      </c>
      <c r="AI22" s="8">
        <f t="shared" si="5"/>
        <v>0</v>
      </c>
      <c r="AJ22" s="8">
        <f t="shared" si="6"/>
        <v>0</v>
      </c>
      <c r="AK22" s="9">
        <v>44676.801388888889</v>
      </c>
      <c r="AL22" s="24">
        <v>8.0000000051222742</v>
      </c>
      <c r="AM22" s="8" t="s">
        <v>25</v>
      </c>
      <c r="AN22" s="8" t="s">
        <v>25</v>
      </c>
      <c r="AO22" s="8">
        <v>0</v>
      </c>
      <c r="AP22" s="8" t="s">
        <v>26</v>
      </c>
      <c r="AQ22" s="8" t="s">
        <v>26</v>
      </c>
    </row>
    <row r="23" spans="1:43" x14ac:dyDescent="0.25">
      <c r="A23" s="8">
        <v>241</v>
      </c>
      <c r="B23" s="8">
        <v>1</v>
      </c>
      <c r="C23" s="8" t="s">
        <v>71</v>
      </c>
      <c r="D23" s="8">
        <v>1</v>
      </c>
      <c r="E23" s="8">
        <v>20220523</v>
      </c>
      <c r="F23" s="9">
        <v>37399.737500000003</v>
      </c>
      <c r="G23" s="10">
        <v>1211</v>
      </c>
      <c r="H23" s="8">
        <v>1085</v>
      </c>
      <c r="I23" s="8" t="s">
        <v>24</v>
      </c>
      <c r="J23" s="18" t="s">
        <v>103</v>
      </c>
      <c r="K23" s="6">
        <v>3.2</v>
      </c>
      <c r="L23" s="7">
        <v>22.9</v>
      </c>
      <c r="M23" s="16">
        <v>17.777777777777779</v>
      </c>
      <c r="N23" s="5">
        <v>31.3</v>
      </c>
      <c r="O23" s="10">
        <v>137</v>
      </c>
      <c r="P23" s="8" t="s">
        <v>27</v>
      </c>
      <c r="Q23" s="8" t="s">
        <v>30</v>
      </c>
      <c r="R23" s="8" t="s">
        <v>23</v>
      </c>
      <c r="S23" s="8">
        <v>42</v>
      </c>
      <c r="T23" s="8">
        <v>101</v>
      </c>
      <c r="U23" s="23">
        <f t="shared" si="0"/>
        <v>172.26562499999997</v>
      </c>
      <c r="V23" s="12">
        <f t="shared" si="1"/>
        <v>73.722627737226276</v>
      </c>
      <c r="W23" s="8">
        <v>118</v>
      </c>
      <c r="X23" s="8">
        <v>147</v>
      </c>
      <c r="Y23" s="8">
        <v>2.2000000000000002</v>
      </c>
      <c r="Z23" s="8" t="s">
        <v>24</v>
      </c>
      <c r="AA23" s="8" t="s">
        <v>25</v>
      </c>
      <c r="AB23" s="8">
        <v>100</v>
      </c>
      <c r="AC23" s="8">
        <v>1</v>
      </c>
      <c r="AD23" s="8">
        <f t="shared" si="2"/>
        <v>1</v>
      </c>
      <c r="AE23" s="8">
        <f t="shared" si="3"/>
        <v>0</v>
      </c>
      <c r="AF23" s="8">
        <v>2</v>
      </c>
      <c r="AG23" s="14" t="e">
        <f>VLOOKUP(H23,#REF!,2)</f>
        <v>#REF!</v>
      </c>
      <c r="AH23" s="13" t="e">
        <f t="shared" si="4"/>
        <v>#REF!</v>
      </c>
      <c r="AI23" s="8">
        <f t="shared" si="5"/>
        <v>0</v>
      </c>
      <c r="AJ23" s="8" t="e">
        <f t="shared" si="6"/>
        <v>#REF!</v>
      </c>
      <c r="AK23" s="9">
        <v>44704.859722222223</v>
      </c>
      <c r="AL23" s="24">
        <v>8.0000000051222742</v>
      </c>
      <c r="AM23" s="8" t="s">
        <v>25</v>
      </c>
      <c r="AN23" s="8" t="s">
        <v>25</v>
      </c>
      <c r="AO23" s="8">
        <v>0</v>
      </c>
      <c r="AP23" s="8" t="s">
        <v>26</v>
      </c>
      <c r="AQ23" s="8" t="s">
        <v>26</v>
      </c>
    </row>
    <row r="24" spans="1:43" x14ac:dyDescent="0.25">
      <c r="A24" s="8">
        <v>150</v>
      </c>
      <c r="B24" s="8">
        <v>1</v>
      </c>
      <c r="C24" s="8" t="s">
        <v>71</v>
      </c>
      <c r="D24" s="8">
        <v>1</v>
      </c>
      <c r="E24" s="8">
        <v>20220328</v>
      </c>
      <c r="F24" s="9">
        <v>44648.684027777781</v>
      </c>
      <c r="G24" s="10">
        <v>1078</v>
      </c>
      <c r="H24" s="8">
        <v>887</v>
      </c>
      <c r="I24" s="8" t="s">
        <v>24</v>
      </c>
      <c r="J24" s="18" t="s">
        <v>103</v>
      </c>
      <c r="K24" s="6">
        <v>2.8</v>
      </c>
      <c r="L24" s="7">
        <v>19.5</v>
      </c>
      <c r="M24" s="16">
        <v>16.388888888888889</v>
      </c>
      <c r="N24" s="5">
        <v>27.3</v>
      </c>
      <c r="O24" s="10">
        <v>83</v>
      </c>
      <c r="P24" s="8" t="s">
        <v>21</v>
      </c>
      <c r="Q24" s="8" t="s">
        <v>30</v>
      </c>
      <c r="R24" s="8" t="s">
        <v>23</v>
      </c>
      <c r="S24" s="8">
        <v>28</v>
      </c>
      <c r="T24" s="8">
        <v>32</v>
      </c>
      <c r="U24" s="23">
        <f t="shared" si="0"/>
        <v>100</v>
      </c>
      <c r="V24" s="12">
        <f t="shared" si="1"/>
        <v>38.554216867469883</v>
      </c>
      <c r="W24" s="8">
        <v>85</v>
      </c>
      <c r="X24" s="8">
        <v>185</v>
      </c>
      <c r="Y24" s="8">
        <v>1.5</v>
      </c>
      <c r="Z24" s="8" t="s">
        <v>24</v>
      </c>
      <c r="AA24" s="8" t="s">
        <v>25</v>
      </c>
      <c r="AB24" s="8">
        <v>100</v>
      </c>
      <c r="AC24" s="8">
        <v>3</v>
      </c>
      <c r="AD24" s="8">
        <f t="shared" si="2"/>
        <v>1</v>
      </c>
      <c r="AE24" s="8">
        <f t="shared" si="3"/>
        <v>0</v>
      </c>
      <c r="AF24" s="8">
        <v>1</v>
      </c>
      <c r="AG24" s="14">
        <f>VLOOKUP(H24,'[1]gape_95%CL'!A$6:B$171,2)</f>
        <v>23.807727356122683</v>
      </c>
      <c r="AH24" s="13">
        <f t="shared" si="4"/>
        <v>1.1760887371216968</v>
      </c>
      <c r="AI24" s="8">
        <f t="shared" si="5"/>
        <v>0</v>
      </c>
      <c r="AJ24" s="8">
        <f t="shared" si="6"/>
        <v>0</v>
      </c>
      <c r="AK24" s="9">
        <v>44648.804861111108</v>
      </c>
      <c r="AL24" s="24">
        <v>10.000000001164153</v>
      </c>
      <c r="AM24" s="8" t="s">
        <v>25</v>
      </c>
      <c r="AN24" s="8" t="s">
        <v>25</v>
      </c>
      <c r="AO24" s="8">
        <v>0</v>
      </c>
      <c r="AP24" s="8" t="s">
        <v>26</v>
      </c>
      <c r="AQ24" s="8" t="s">
        <v>26</v>
      </c>
    </row>
    <row r="25" spans="1:43" x14ac:dyDescent="0.25">
      <c r="A25" s="8">
        <v>80</v>
      </c>
      <c r="B25" s="8">
        <v>3</v>
      </c>
      <c r="C25" s="25" t="s">
        <v>71</v>
      </c>
      <c r="D25" s="8">
        <v>1</v>
      </c>
      <c r="E25" s="25">
        <v>20220509</v>
      </c>
      <c r="F25" s="26">
        <v>44690.720138888886</v>
      </c>
      <c r="G25" s="27">
        <v>1118</v>
      </c>
      <c r="H25" s="25">
        <v>1297</v>
      </c>
      <c r="I25" s="25" t="s">
        <v>26</v>
      </c>
      <c r="J25" s="20" t="s">
        <v>102</v>
      </c>
      <c r="K25" s="4">
        <f>10^(1.154*LOG(H25/10)-1.838)</f>
        <v>3.984122951087878</v>
      </c>
      <c r="L25" s="1"/>
      <c r="M25" s="2"/>
      <c r="N25" s="1">
        <v>39.1</v>
      </c>
      <c r="O25" s="27">
        <v>312</v>
      </c>
      <c r="P25" s="25" t="s">
        <v>21</v>
      </c>
      <c r="Q25" s="25" t="s">
        <v>38</v>
      </c>
      <c r="R25" s="25" t="s">
        <v>23</v>
      </c>
      <c r="S25" s="25">
        <v>47</v>
      </c>
      <c r="T25" s="25">
        <v>129</v>
      </c>
      <c r="U25" s="28">
        <f t="shared" si="0"/>
        <v>139.16507278205492</v>
      </c>
      <c r="V25" s="12">
        <f t="shared" si="1"/>
        <v>41.346153846153847</v>
      </c>
      <c r="W25" s="25">
        <v>145</v>
      </c>
      <c r="X25" s="25">
        <v>253</v>
      </c>
      <c r="Y25" s="25">
        <v>2</v>
      </c>
      <c r="Z25" s="25" t="s">
        <v>24</v>
      </c>
      <c r="AA25" s="25" t="s">
        <v>25</v>
      </c>
      <c r="AB25" s="25">
        <v>100</v>
      </c>
      <c r="AC25" s="25">
        <v>1</v>
      </c>
      <c r="AD25" s="8">
        <f t="shared" si="2"/>
        <v>1</v>
      </c>
      <c r="AE25" s="8">
        <f t="shared" si="3"/>
        <v>0</v>
      </c>
      <c r="AF25" s="25">
        <v>2</v>
      </c>
      <c r="AG25" s="29">
        <f>VLOOKUP(H25,'[1]gape_95%CL'!A$6:B$171,2)</f>
        <v>35.413127149405724</v>
      </c>
      <c r="AH25" s="30">
        <f t="shared" si="4"/>
        <v>1.3271914621295657</v>
      </c>
      <c r="AI25" s="25">
        <f t="shared" si="5"/>
        <v>0</v>
      </c>
      <c r="AJ25" s="25">
        <f t="shared" si="6"/>
        <v>0</v>
      </c>
      <c r="AK25" s="26">
        <v>44690.720138888886</v>
      </c>
      <c r="AL25" s="24">
        <v>10.000000001164153</v>
      </c>
      <c r="AM25" s="25" t="s">
        <v>25</v>
      </c>
      <c r="AN25" s="25" t="s">
        <v>25</v>
      </c>
      <c r="AO25" s="25">
        <v>0</v>
      </c>
      <c r="AP25" s="25" t="s">
        <v>26</v>
      </c>
      <c r="AQ25" s="25" t="s">
        <v>26</v>
      </c>
    </row>
    <row r="26" spans="1:43" x14ac:dyDescent="0.25">
      <c r="A26" s="8">
        <v>11</v>
      </c>
      <c r="B26" s="8">
        <v>3</v>
      </c>
      <c r="C26" s="25" t="s">
        <v>71</v>
      </c>
      <c r="D26" s="8">
        <v>1</v>
      </c>
      <c r="E26" s="25">
        <v>20220321</v>
      </c>
      <c r="F26" s="26">
        <v>44641.78125</v>
      </c>
      <c r="G26" s="32">
        <v>1001</v>
      </c>
      <c r="H26" s="25">
        <v>1289</v>
      </c>
      <c r="I26" s="25" t="s">
        <v>26</v>
      </c>
      <c r="J26" s="20" t="s">
        <v>102</v>
      </c>
      <c r="K26" s="4">
        <f>10^(1.154*LOG(H26/10)-1.838)</f>
        <v>3.9557775975312466</v>
      </c>
      <c r="L26" s="1"/>
      <c r="M26" s="2"/>
      <c r="N26" s="1">
        <v>41.2</v>
      </c>
      <c r="O26" s="27">
        <v>277</v>
      </c>
      <c r="P26" s="25" t="s">
        <v>21</v>
      </c>
      <c r="Q26" s="25" t="s">
        <v>22</v>
      </c>
      <c r="R26" s="25" t="s">
        <v>23</v>
      </c>
      <c r="S26" s="25">
        <v>47</v>
      </c>
      <c r="T26" s="25">
        <v>123</v>
      </c>
      <c r="U26" s="28">
        <f t="shared" si="0"/>
        <v>141.16660902675346</v>
      </c>
      <c r="V26" s="12">
        <f t="shared" si="1"/>
        <v>44.404332129963898</v>
      </c>
      <c r="W26" s="25">
        <v>138</v>
      </c>
      <c r="X26" s="25">
        <v>235</v>
      </c>
      <c r="Y26" s="25">
        <v>2</v>
      </c>
      <c r="Z26" s="25" t="s">
        <v>24</v>
      </c>
      <c r="AA26" s="25" t="s">
        <v>25</v>
      </c>
      <c r="AB26" s="25">
        <v>100</v>
      </c>
      <c r="AC26" s="25">
        <v>2</v>
      </c>
      <c r="AD26" s="8">
        <f t="shared" si="2"/>
        <v>1</v>
      </c>
      <c r="AE26" s="8">
        <f t="shared" si="3"/>
        <v>0</v>
      </c>
      <c r="AF26" s="25">
        <v>2</v>
      </c>
      <c r="AG26" s="29">
        <f>VLOOKUP(H26,'[1]gape_95%CL'!A$6:B$171,2)</f>
        <v>35.11863072898371</v>
      </c>
      <c r="AH26" s="30">
        <f t="shared" si="4"/>
        <v>1.3383209716434215</v>
      </c>
      <c r="AI26" s="25">
        <f t="shared" si="5"/>
        <v>0</v>
      </c>
      <c r="AJ26" s="25">
        <f t="shared" si="6"/>
        <v>0</v>
      </c>
      <c r="AK26" s="26">
        <v>44641.811805555553</v>
      </c>
      <c r="AL26" s="24">
        <v>10.000000001164153</v>
      </c>
      <c r="AM26" s="25" t="s">
        <v>25</v>
      </c>
      <c r="AN26" s="25" t="s">
        <v>25</v>
      </c>
      <c r="AO26" s="25">
        <v>0</v>
      </c>
      <c r="AP26" s="25" t="s">
        <v>26</v>
      </c>
      <c r="AQ26" s="25" t="s">
        <v>26</v>
      </c>
    </row>
    <row r="27" spans="1:43" x14ac:dyDescent="0.25">
      <c r="A27" s="8">
        <v>77</v>
      </c>
      <c r="B27" s="8">
        <v>2</v>
      </c>
      <c r="C27" s="25" t="s">
        <v>71</v>
      </c>
      <c r="D27" s="8">
        <v>1</v>
      </c>
      <c r="E27" s="25">
        <v>20220509</v>
      </c>
      <c r="F27" s="26">
        <v>44690.720138888886</v>
      </c>
      <c r="G27" s="27">
        <v>1108</v>
      </c>
      <c r="H27" s="25">
        <v>1260</v>
      </c>
      <c r="I27" s="25" t="s">
        <v>26</v>
      </c>
      <c r="J27" s="20" t="s">
        <v>102</v>
      </c>
      <c r="K27" s="4">
        <f>10^(1.154*LOG(H27/10)-1.838)</f>
        <v>3.853253744028585</v>
      </c>
      <c r="L27" s="1"/>
      <c r="M27" s="2"/>
      <c r="N27" s="1">
        <v>37.299999999999997</v>
      </c>
      <c r="O27" s="27">
        <v>272</v>
      </c>
      <c r="P27" s="25" t="s">
        <v>21</v>
      </c>
      <c r="Q27" s="25" t="s">
        <v>38</v>
      </c>
      <c r="R27" s="25" t="s">
        <v>23</v>
      </c>
      <c r="S27" s="25">
        <v>36</v>
      </c>
      <c r="T27" s="25">
        <v>44</v>
      </c>
      <c r="U27" s="28">
        <f t="shared" si="0"/>
        <v>87.287043430148586</v>
      </c>
      <c r="V27" s="12">
        <f t="shared" si="1"/>
        <v>16.176470588235293</v>
      </c>
      <c r="W27" s="25">
        <v>107</v>
      </c>
      <c r="X27" s="25">
        <v>191</v>
      </c>
      <c r="Y27" s="25">
        <v>1.2</v>
      </c>
      <c r="Z27" s="25" t="s">
        <v>24</v>
      </c>
      <c r="AA27" s="25" t="s">
        <v>25</v>
      </c>
      <c r="AB27" s="25">
        <v>100</v>
      </c>
      <c r="AC27" s="25">
        <v>4</v>
      </c>
      <c r="AD27" s="8">
        <f t="shared" si="2"/>
        <v>1</v>
      </c>
      <c r="AE27" s="8">
        <f t="shared" si="3"/>
        <v>0</v>
      </c>
      <c r="AF27" s="25">
        <v>3</v>
      </c>
      <c r="AG27" s="29">
        <f>VLOOKUP(H27,'[1]gape_95%CL'!A$6:B$171,2)</f>
        <v>34.531024247974457</v>
      </c>
      <c r="AH27" s="30">
        <f t="shared" si="4"/>
        <v>1.0425407523818733</v>
      </c>
      <c r="AI27" s="25">
        <f t="shared" si="5"/>
        <v>0</v>
      </c>
      <c r="AJ27" s="25">
        <f t="shared" si="6"/>
        <v>0</v>
      </c>
      <c r="AK27" s="26">
        <v>44690.818749999999</v>
      </c>
      <c r="AL27" s="8">
        <v>11.999999997206032</v>
      </c>
      <c r="AM27" s="25" t="s">
        <v>25</v>
      </c>
      <c r="AN27" s="25" t="s">
        <v>25</v>
      </c>
      <c r="AO27" s="25">
        <v>0</v>
      </c>
      <c r="AP27" s="25" t="s">
        <v>26</v>
      </c>
      <c r="AQ27" s="25" t="s">
        <v>26</v>
      </c>
    </row>
    <row r="28" spans="1:43" x14ac:dyDescent="0.25">
      <c r="A28" s="8">
        <v>194</v>
      </c>
      <c r="B28" s="8">
        <v>1</v>
      </c>
      <c r="C28" s="8" t="s">
        <v>71</v>
      </c>
      <c r="D28" s="8">
        <v>1</v>
      </c>
      <c r="E28" s="8">
        <v>20220509</v>
      </c>
      <c r="F28" s="9">
        <v>44690.711805555555</v>
      </c>
      <c r="G28" s="10">
        <v>1131</v>
      </c>
      <c r="H28" s="8">
        <v>965</v>
      </c>
      <c r="I28" s="8" t="s">
        <v>24</v>
      </c>
      <c r="J28" s="18" t="s">
        <v>103</v>
      </c>
      <c r="K28" s="6">
        <v>3</v>
      </c>
      <c r="L28" s="7">
        <v>20.8</v>
      </c>
      <c r="M28" s="16">
        <v>20.555555555555557</v>
      </c>
      <c r="N28" s="5">
        <v>29.4</v>
      </c>
      <c r="O28" s="10">
        <v>82</v>
      </c>
      <c r="P28" s="8" t="s">
        <v>27</v>
      </c>
      <c r="Q28" s="8" t="s">
        <v>22</v>
      </c>
      <c r="R28" s="8" t="s">
        <v>23</v>
      </c>
      <c r="S28" s="8">
        <v>32</v>
      </c>
      <c r="T28" s="8">
        <v>36</v>
      </c>
      <c r="U28" s="23">
        <f t="shared" si="0"/>
        <v>113.77777777777777</v>
      </c>
      <c r="V28" s="12">
        <f t="shared" si="1"/>
        <v>43.902439024390247</v>
      </c>
      <c r="W28" s="8">
        <v>95</v>
      </c>
      <c r="X28" s="8">
        <v>173</v>
      </c>
      <c r="Y28" s="8">
        <v>1.7</v>
      </c>
      <c r="Z28" s="8" t="s">
        <v>24</v>
      </c>
      <c r="AA28" s="8" t="s">
        <v>25</v>
      </c>
      <c r="AB28" s="8">
        <v>100</v>
      </c>
      <c r="AC28" s="8">
        <v>2</v>
      </c>
      <c r="AD28" s="8">
        <f t="shared" si="2"/>
        <v>1</v>
      </c>
      <c r="AE28" s="8">
        <f t="shared" si="3"/>
        <v>0</v>
      </c>
      <c r="AF28" s="8">
        <v>3</v>
      </c>
      <c r="AG28" s="14" t="e">
        <f>VLOOKUP(H28,#REF!,2)</f>
        <v>#REF!</v>
      </c>
      <c r="AH28" s="13" t="e">
        <f t="shared" si="4"/>
        <v>#REF!</v>
      </c>
      <c r="AI28" s="8">
        <f t="shared" si="5"/>
        <v>0</v>
      </c>
      <c r="AJ28" s="8" t="e">
        <f t="shared" si="6"/>
        <v>#REF!</v>
      </c>
      <c r="AK28" s="9">
        <v>44690.814583333333</v>
      </c>
      <c r="AL28" s="24">
        <v>11.999999997206032</v>
      </c>
      <c r="AM28" s="8" t="s">
        <v>25</v>
      </c>
      <c r="AN28" s="8" t="s">
        <v>25</v>
      </c>
      <c r="AO28" s="8">
        <v>0</v>
      </c>
      <c r="AP28" s="8" t="s">
        <v>26</v>
      </c>
      <c r="AQ28" s="8" t="s">
        <v>26</v>
      </c>
    </row>
    <row r="29" spans="1:43" x14ac:dyDescent="0.25">
      <c r="A29" s="8">
        <v>17</v>
      </c>
      <c r="B29" s="8">
        <v>3</v>
      </c>
      <c r="C29" s="25" t="s">
        <v>71</v>
      </c>
      <c r="D29" s="8">
        <v>1</v>
      </c>
      <c r="E29" s="25">
        <v>20220321</v>
      </c>
      <c r="F29" s="26">
        <v>44641.788194444445</v>
      </c>
      <c r="G29" s="27">
        <v>1004</v>
      </c>
      <c r="H29" s="25">
        <v>1395</v>
      </c>
      <c r="I29" s="25" t="s">
        <v>26</v>
      </c>
      <c r="J29" s="20" t="s">
        <v>102</v>
      </c>
      <c r="K29" s="4">
        <f>10^(1.154*LOG(H29/10)-1.838)</f>
        <v>4.3334983504117615</v>
      </c>
      <c r="L29" s="1"/>
      <c r="M29" s="2"/>
      <c r="N29" s="1">
        <v>44.2</v>
      </c>
      <c r="O29" s="27">
        <v>361</v>
      </c>
      <c r="P29" s="25" t="s">
        <v>21</v>
      </c>
      <c r="Q29" s="25" t="s">
        <v>22</v>
      </c>
      <c r="R29" s="25" t="s">
        <v>23</v>
      </c>
      <c r="S29" s="25">
        <v>50</v>
      </c>
      <c r="T29" s="25">
        <v>170</v>
      </c>
      <c r="U29" s="28">
        <f t="shared" si="0"/>
        <v>133.12595537863277</v>
      </c>
      <c r="V29" s="12">
        <f t="shared" si="1"/>
        <v>47.091412742382275</v>
      </c>
      <c r="W29" s="25">
        <v>156</v>
      </c>
      <c r="X29" s="25">
        <v>270</v>
      </c>
      <c r="Y29" s="25">
        <v>1.9</v>
      </c>
      <c r="Z29" s="25" t="s">
        <v>24</v>
      </c>
      <c r="AA29" s="25" t="s">
        <v>25</v>
      </c>
      <c r="AB29" s="25">
        <v>100</v>
      </c>
      <c r="AC29" s="25">
        <v>1</v>
      </c>
      <c r="AD29" s="8">
        <f t="shared" si="2"/>
        <v>1</v>
      </c>
      <c r="AE29" s="8">
        <f t="shared" si="3"/>
        <v>0</v>
      </c>
      <c r="AF29" s="25">
        <v>3</v>
      </c>
      <c r="AG29" s="29">
        <f>VLOOKUP(H29,'[1]gape_95%CL'!A$6:B$171,2)</f>
        <v>38.381819415130749</v>
      </c>
      <c r="AH29" s="30">
        <f t="shared" si="4"/>
        <v>1.3027001002534333</v>
      </c>
      <c r="AI29" s="25">
        <f t="shared" si="5"/>
        <v>0</v>
      </c>
      <c r="AJ29" s="25">
        <f t="shared" si="6"/>
        <v>0</v>
      </c>
      <c r="AK29" s="26">
        <v>44641.807638888888</v>
      </c>
      <c r="AL29" s="24">
        <v>11.999999997206032</v>
      </c>
      <c r="AM29" s="25" t="s">
        <v>25</v>
      </c>
      <c r="AN29" s="25" t="s">
        <v>25</v>
      </c>
      <c r="AO29" s="25">
        <v>0</v>
      </c>
      <c r="AP29" s="25" t="s">
        <v>26</v>
      </c>
      <c r="AQ29" s="25" t="s">
        <v>26</v>
      </c>
    </row>
    <row r="30" spans="1:43" x14ac:dyDescent="0.25">
      <c r="A30" s="8">
        <v>179</v>
      </c>
      <c r="B30" s="8">
        <v>1</v>
      </c>
      <c r="C30" s="8" t="s">
        <v>71</v>
      </c>
      <c r="D30" s="8">
        <v>1</v>
      </c>
      <c r="E30" s="8">
        <v>20220321</v>
      </c>
      <c r="F30" s="9">
        <v>44641.746527777781</v>
      </c>
      <c r="G30" s="10">
        <v>1051</v>
      </c>
      <c r="H30" s="8">
        <v>935</v>
      </c>
      <c r="I30" s="8" t="s">
        <v>24</v>
      </c>
      <c r="J30" s="18" t="s">
        <v>103</v>
      </c>
      <c r="K30" s="6">
        <v>3</v>
      </c>
      <c r="L30" s="7">
        <v>19.600000000000001</v>
      </c>
      <c r="M30" s="16">
        <v>21.388888888888889</v>
      </c>
      <c r="N30" s="5">
        <v>29.2</v>
      </c>
      <c r="O30" s="10">
        <v>73</v>
      </c>
      <c r="P30" s="8" t="s">
        <v>27</v>
      </c>
      <c r="Q30" s="8" t="s">
        <v>22</v>
      </c>
      <c r="R30" s="8" t="s">
        <v>23</v>
      </c>
      <c r="S30" s="8">
        <v>28</v>
      </c>
      <c r="T30" s="8">
        <v>32</v>
      </c>
      <c r="U30" s="23">
        <f t="shared" si="0"/>
        <v>87.1111111111111</v>
      </c>
      <c r="V30" s="12">
        <f t="shared" si="1"/>
        <v>43.835616438356162</v>
      </c>
      <c r="W30" s="8">
        <v>90</v>
      </c>
      <c r="X30" s="8">
        <v>168</v>
      </c>
      <c r="Y30" s="8">
        <v>1.4</v>
      </c>
      <c r="Z30" s="8" t="s">
        <v>24</v>
      </c>
      <c r="AA30" s="8" t="s">
        <v>25</v>
      </c>
      <c r="AB30" s="8">
        <v>100</v>
      </c>
      <c r="AC30" s="8">
        <v>1</v>
      </c>
      <c r="AD30" s="8">
        <f t="shared" si="2"/>
        <v>1</v>
      </c>
      <c r="AE30" s="8">
        <f t="shared" si="3"/>
        <v>0</v>
      </c>
      <c r="AF30" s="8">
        <v>3</v>
      </c>
      <c r="AG30" s="14">
        <f>VLOOKUP(H30,'[1]gape_95%CL'!A$6:B$171,2)</f>
        <v>25.163016626287561</v>
      </c>
      <c r="AH30" s="13">
        <f t="shared" si="4"/>
        <v>1.1127441679925081</v>
      </c>
      <c r="AI30" s="8">
        <f t="shared" si="5"/>
        <v>0</v>
      </c>
      <c r="AJ30" s="8">
        <f t="shared" si="6"/>
        <v>0</v>
      </c>
      <c r="AK30" s="9">
        <v>44641.809027777781</v>
      </c>
      <c r="AL30" s="24">
        <v>12.000000007683411</v>
      </c>
      <c r="AM30" s="8" t="s">
        <v>25</v>
      </c>
      <c r="AN30" s="8" t="s">
        <v>25</v>
      </c>
      <c r="AO30" s="8">
        <v>0</v>
      </c>
      <c r="AP30" s="8" t="s">
        <v>26</v>
      </c>
      <c r="AQ30" s="8" t="s">
        <v>26</v>
      </c>
    </row>
    <row r="31" spans="1:43" x14ac:dyDescent="0.25">
      <c r="A31" s="8">
        <v>256</v>
      </c>
      <c r="B31" s="8">
        <v>1</v>
      </c>
      <c r="C31" s="8" t="s">
        <v>71</v>
      </c>
      <c r="D31" s="8">
        <v>1</v>
      </c>
      <c r="E31" s="8">
        <v>20220523</v>
      </c>
      <c r="F31" s="9">
        <v>37399.769444444442</v>
      </c>
      <c r="G31" s="10">
        <v>1199</v>
      </c>
      <c r="H31" s="8">
        <v>1125</v>
      </c>
      <c r="I31" s="8" t="s">
        <v>24</v>
      </c>
      <c r="J31" s="18" t="s">
        <v>103</v>
      </c>
      <c r="K31" s="6">
        <v>3.4</v>
      </c>
      <c r="L31" s="7">
        <v>24.4</v>
      </c>
      <c r="M31" s="16">
        <v>19.444444444444443</v>
      </c>
      <c r="N31" s="5">
        <v>31.2</v>
      </c>
      <c r="O31" s="10">
        <v>168</v>
      </c>
      <c r="P31" s="8" t="s">
        <v>21</v>
      </c>
      <c r="Q31" s="8" t="s">
        <v>51</v>
      </c>
      <c r="R31" s="8" t="s">
        <v>23</v>
      </c>
      <c r="S31" s="8">
        <v>43</v>
      </c>
      <c r="T31" s="8">
        <v>100</v>
      </c>
      <c r="U31" s="23">
        <f t="shared" si="0"/>
        <v>159.94809688581316</v>
      </c>
      <c r="V31" s="12">
        <f t="shared" si="1"/>
        <v>59.523809523809526</v>
      </c>
      <c r="W31" s="8">
        <v>130</v>
      </c>
      <c r="X31" s="8">
        <v>210</v>
      </c>
      <c r="Y31" s="8">
        <v>2.2000000000000002</v>
      </c>
      <c r="Z31" s="8" t="s">
        <v>24</v>
      </c>
      <c r="AA31" s="8" t="s">
        <v>25</v>
      </c>
      <c r="AB31" s="8">
        <v>100</v>
      </c>
      <c r="AC31" s="8">
        <v>1</v>
      </c>
      <c r="AD31" s="8">
        <f t="shared" si="2"/>
        <v>1</v>
      </c>
      <c r="AE31" s="8">
        <f t="shared" si="3"/>
        <v>0</v>
      </c>
      <c r="AF31" s="8">
        <v>1</v>
      </c>
      <c r="AG31" s="14" t="e">
        <f>VLOOKUP(H31,#REF!,2)</f>
        <v>#REF!</v>
      </c>
      <c r="AH31" s="13" t="e">
        <f t="shared" si="4"/>
        <v>#REF!</v>
      </c>
      <c r="AI31" s="8">
        <f t="shared" si="5"/>
        <v>0</v>
      </c>
      <c r="AJ31" s="8" t="e">
        <f t="shared" si="6"/>
        <v>#REF!</v>
      </c>
      <c r="AK31" s="9">
        <v>44704.840277777781</v>
      </c>
      <c r="AL31" s="24">
        <v>12.000000007683411</v>
      </c>
      <c r="AM31" s="8" t="s">
        <v>25</v>
      </c>
      <c r="AN31" s="8" t="s">
        <v>25</v>
      </c>
      <c r="AO31" s="8">
        <v>0</v>
      </c>
      <c r="AP31" s="8" t="s">
        <v>26</v>
      </c>
      <c r="AQ31" s="8" t="s">
        <v>26</v>
      </c>
    </row>
    <row r="32" spans="1:43" x14ac:dyDescent="0.25">
      <c r="A32" s="8">
        <v>300</v>
      </c>
      <c r="B32" s="8">
        <v>2</v>
      </c>
      <c r="C32" s="8" t="s">
        <v>74</v>
      </c>
      <c r="D32" s="8">
        <v>2</v>
      </c>
      <c r="F32" s="9">
        <v>44816.708333333336</v>
      </c>
      <c r="G32" s="10" t="s">
        <v>80</v>
      </c>
      <c r="H32" s="8">
        <v>1680</v>
      </c>
      <c r="I32" s="8" t="s">
        <v>24</v>
      </c>
      <c r="J32" s="18" t="s">
        <v>103</v>
      </c>
      <c r="K32" s="6">
        <v>5.3</v>
      </c>
      <c r="L32" s="7">
        <v>35.4</v>
      </c>
      <c r="M32" s="16">
        <v>23.3</v>
      </c>
      <c r="N32" s="5">
        <v>52.7</v>
      </c>
      <c r="O32" s="10">
        <v>1210</v>
      </c>
      <c r="P32" s="8" t="s">
        <v>21</v>
      </c>
      <c r="Q32" s="8" t="s">
        <v>76</v>
      </c>
      <c r="R32" s="8" t="s">
        <v>23</v>
      </c>
      <c r="S32" s="8">
        <v>69</v>
      </c>
      <c r="T32" s="8">
        <v>415</v>
      </c>
      <c r="U32" s="23">
        <f t="shared" si="0"/>
        <v>169.49092203631187</v>
      </c>
      <c r="V32" s="12">
        <f t="shared" si="1"/>
        <v>34.297520661157023</v>
      </c>
      <c r="AC32" s="8">
        <v>1</v>
      </c>
      <c r="AD32" s="8">
        <f t="shared" si="2"/>
        <v>1</v>
      </c>
      <c r="AE32" s="8">
        <f t="shared" si="3"/>
        <v>0</v>
      </c>
      <c r="AF32" s="8">
        <v>2</v>
      </c>
      <c r="AG32" s="14" t="e">
        <f>VLOOKUP(H32,#REF!,2)</f>
        <v>#REF!</v>
      </c>
      <c r="AH32" s="13" t="e">
        <f t="shared" si="4"/>
        <v>#REF!</v>
      </c>
      <c r="AI32" s="8">
        <f t="shared" si="5"/>
        <v>0</v>
      </c>
      <c r="AJ32" s="8" t="e">
        <f t="shared" si="6"/>
        <v>#REF!</v>
      </c>
      <c r="AL32" s="31">
        <v>13</v>
      </c>
      <c r="AM32" s="8" t="s">
        <v>25</v>
      </c>
      <c r="AN32" s="8" t="s">
        <v>25</v>
      </c>
      <c r="AO32" s="8">
        <v>2</v>
      </c>
      <c r="AP32" s="8" t="s">
        <v>26</v>
      </c>
      <c r="AQ32" s="8" t="s">
        <v>26</v>
      </c>
    </row>
    <row r="33" spans="1:43" x14ac:dyDescent="0.25">
      <c r="A33" s="8">
        <v>167</v>
      </c>
      <c r="B33" s="8">
        <v>1</v>
      </c>
      <c r="C33" s="8" t="s">
        <v>71</v>
      </c>
      <c r="D33" s="8">
        <v>1</v>
      </c>
      <c r="E33" s="8">
        <v>20220523</v>
      </c>
      <c r="F33" s="9">
        <v>37399.73541666667</v>
      </c>
      <c r="G33" s="10">
        <v>1204</v>
      </c>
      <c r="H33" s="8">
        <v>915</v>
      </c>
      <c r="I33" s="8" t="s">
        <v>24</v>
      </c>
      <c r="J33" s="18" t="s">
        <v>103</v>
      </c>
      <c r="K33" s="6">
        <v>3</v>
      </c>
      <c r="L33" s="7">
        <v>20.5</v>
      </c>
      <c r="M33" s="16">
        <v>19.722222222222221</v>
      </c>
      <c r="N33" s="5">
        <v>29.1</v>
      </c>
      <c r="O33" s="10">
        <v>70</v>
      </c>
      <c r="P33" s="8" t="s">
        <v>27</v>
      </c>
      <c r="Q33" s="8" t="s">
        <v>51</v>
      </c>
      <c r="R33" s="8" t="s">
        <v>29</v>
      </c>
      <c r="S33" s="8">
        <v>30</v>
      </c>
      <c r="T33" s="8">
        <v>38</v>
      </c>
      <c r="U33" s="23">
        <f t="shared" si="0"/>
        <v>100</v>
      </c>
      <c r="V33" s="12">
        <f t="shared" si="1"/>
        <v>54.285714285714285</v>
      </c>
      <c r="W33" s="8">
        <v>87</v>
      </c>
      <c r="X33" s="8">
        <v>120</v>
      </c>
      <c r="Y33" s="8">
        <v>1.6</v>
      </c>
      <c r="Z33" s="8" t="s">
        <v>24</v>
      </c>
      <c r="AA33" s="8" t="s">
        <v>25</v>
      </c>
      <c r="AB33" s="8">
        <v>100</v>
      </c>
      <c r="AC33" s="8">
        <v>1</v>
      </c>
      <c r="AD33" s="8">
        <f t="shared" si="2"/>
        <v>1</v>
      </c>
      <c r="AE33" s="8">
        <f t="shared" si="3"/>
        <v>0</v>
      </c>
      <c r="AF33" s="8">
        <v>2</v>
      </c>
      <c r="AG33" s="14" t="e">
        <f>VLOOKUP(H33,#REF!,2)</f>
        <v>#REF!</v>
      </c>
      <c r="AH33" s="13" t="e">
        <f t="shared" si="4"/>
        <v>#REF!</v>
      </c>
      <c r="AI33" s="8">
        <f t="shared" si="5"/>
        <v>0</v>
      </c>
      <c r="AJ33" s="8" t="e">
        <f t="shared" si="6"/>
        <v>#REF!</v>
      </c>
      <c r="AK33" s="9">
        <v>44704.829861111109</v>
      </c>
      <c r="AL33" s="24">
        <v>13.999999993247911</v>
      </c>
      <c r="AM33" s="8" t="s">
        <v>25</v>
      </c>
      <c r="AN33" s="8" t="s">
        <v>25</v>
      </c>
      <c r="AO33" s="8">
        <v>0</v>
      </c>
      <c r="AP33" s="8" t="s">
        <v>26</v>
      </c>
      <c r="AQ33" s="8" t="s">
        <v>26</v>
      </c>
    </row>
    <row r="34" spans="1:43" x14ac:dyDescent="0.25">
      <c r="A34" s="8">
        <v>200</v>
      </c>
      <c r="B34" s="8">
        <v>1</v>
      </c>
      <c r="C34" s="8" t="s">
        <v>71</v>
      </c>
      <c r="D34" s="8">
        <v>1</v>
      </c>
      <c r="E34" s="8">
        <v>20220328</v>
      </c>
      <c r="F34" s="9">
        <v>44648.688194444447</v>
      </c>
      <c r="G34" s="10">
        <v>1074</v>
      </c>
      <c r="H34" s="8">
        <v>983</v>
      </c>
      <c r="I34" s="8" t="s">
        <v>24</v>
      </c>
      <c r="J34" s="18" t="s">
        <v>103</v>
      </c>
      <c r="K34" s="6">
        <v>3</v>
      </c>
      <c r="L34" s="7">
        <v>21.5</v>
      </c>
      <c r="M34" s="16">
        <v>17.5</v>
      </c>
      <c r="N34" s="5">
        <v>30.2</v>
      </c>
      <c r="O34" s="10">
        <v>88</v>
      </c>
      <c r="P34" s="8" t="s">
        <v>27</v>
      </c>
      <c r="Q34" s="8" t="s">
        <v>30</v>
      </c>
      <c r="R34" s="8" t="s">
        <v>23</v>
      </c>
      <c r="S34" s="8">
        <v>30</v>
      </c>
      <c r="T34" s="8">
        <v>24</v>
      </c>
      <c r="U34" s="23">
        <f t="shared" si="0"/>
        <v>100</v>
      </c>
      <c r="V34" s="12">
        <f t="shared" si="1"/>
        <v>27.272727272727273</v>
      </c>
      <c r="W34" s="8">
        <v>84</v>
      </c>
      <c r="X34" s="8">
        <v>170</v>
      </c>
      <c r="Y34" s="8">
        <v>1</v>
      </c>
      <c r="Z34" s="8" t="s">
        <v>24</v>
      </c>
      <c r="AA34" s="8" t="s">
        <v>25</v>
      </c>
      <c r="AB34" s="8">
        <v>100</v>
      </c>
      <c r="AC34" s="8">
        <v>1</v>
      </c>
      <c r="AD34" s="8">
        <f t="shared" si="2"/>
        <v>1</v>
      </c>
      <c r="AE34" s="8">
        <f t="shared" si="3"/>
        <v>0</v>
      </c>
      <c r="AF34" s="8">
        <v>3</v>
      </c>
      <c r="AG34" s="14">
        <f>VLOOKUP(H34,'[1]gape_95%CL'!A$6:B$171,2)</f>
        <v>26.536521422876248</v>
      </c>
      <c r="AH34" s="13">
        <f t="shared" si="4"/>
        <v>1.1305174299951011</v>
      </c>
      <c r="AI34" s="8">
        <f t="shared" si="5"/>
        <v>0</v>
      </c>
      <c r="AJ34" s="8">
        <f t="shared" si="6"/>
        <v>0</v>
      </c>
      <c r="AK34" s="9">
        <v>44648.813194444447</v>
      </c>
      <c r="AL34" s="24">
        <v>14.00000000372529</v>
      </c>
      <c r="AM34" s="8" t="s">
        <v>25</v>
      </c>
      <c r="AN34" s="8" t="s">
        <v>25</v>
      </c>
      <c r="AO34" s="8">
        <v>0</v>
      </c>
      <c r="AP34" s="8" t="s">
        <v>26</v>
      </c>
      <c r="AQ34" s="8" t="s">
        <v>26</v>
      </c>
    </row>
    <row r="35" spans="1:43" x14ac:dyDescent="0.25">
      <c r="A35" s="8">
        <v>19</v>
      </c>
      <c r="B35" s="8">
        <v>3</v>
      </c>
      <c r="C35" s="25" t="s">
        <v>71</v>
      </c>
      <c r="D35" s="8">
        <v>1</v>
      </c>
      <c r="E35" s="25">
        <v>20220307</v>
      </c>
      <c r="F35" s="26">
        <v>44627.773611111108</v>
      </c>
      <c r="G35" s="27">
        <v>1005</v>
      </c>
      <c r="H35" s="25">
        <v>1510</v>
      </c>
      <c r="I35" s="25" t="s">
        <v>26</v>
      </c>
      <c r="J35" s="20" t="s">
        <v>102</v>
      </c>
      <c r="K35" s="4">
        <f>10^(1.154*LOG(H35/10)-1.838)</f>
        <v>4.7483136348165136</v>
      </c>
      <c r="L35" s="1"/>
      <c r="M35" s="2"/>
      <c r="N35" s="1">
        <v>47.6</v>
      </c>
      <c r="O35" s="27">
        <v>592</v>
      </c>
      <c r="P35" s="25" t="s">
        <v>21</v>
      </c>
      <c r="Q35" s="25" t="s">
        <v>22</v>
      </c>
      <c r="R35" s="25" t="s">
        <v>23</v>
      </c>
      <c r="S35" s="25">
        <v>50</v>
      </c>
      <c r="T35" s="25">
        <v>143</v>
      </c>
      <c r="U35" s="28">
        <f t="shared" si="0"/>
        <v>110.88204175113954</v>
      </c>
      <c r="V35" s="12">
        <f t="shared" si="1"/>
        <v>24.155405405405407</v>
      </c>
      <c r="W35" s="25">
        <v>141</v>
      </c>
      <c r="X35" s="25">
        <v>244</v>
      </c>
      <c r="Y35" s="25">
        <v>1.6</v>
      </c>
      <c r="Z35" s="25" t="s">
        <v>24</v>
      </c>
      <c r="AA35" s="25" t="s">
        <v>25</v>
      </c>
      <c r="AB35" s="25">
        <v>100</v>
      </c>
      <c r="AC35" s="25">
        <v>1</v>
      </c>
      <c r="AD35" s="8">
        <f t="shared" si="2"/>
        <v>1</v>
      </c>
      <c r="AE35" s="8">
        <f t="shared" si="3"/>
        <v>0</v>
      </c>
      <c r="AF35" s="25">
        <v>3</v>
      </c>
      <c r="AG35" s="29">
        <f>VLOOKUP(H35,'[1]gape_95%CL'!A$6:B$171,2)</f>
        <v>41.995128174953891</v>
      </c>
      <c r="AH35" s="30">
        <f t="shared" si="4"/>
        <v>1.1906142967750306</v>
      </c>
      <c r="AI35" s="25">
        <f t="shared" si="5"/>
        <v>0</v>
      </c>
      <c r="AJ35" s="25">
        <f t="shared" si="6"/>
        <v>0</v>
      </c>
      <c r="AK35" s="26">
        <v>44627.819444444445</v>
      </c>
      <c r="AL35" s="24">
        <v>18.000000006286427</v>
      </c>
      <c r="AM35" s="25" t="s">
        <v>25</v>
      </c>
      <c r="AN35" s="25" t="s">
        <v>25</v>
      </c>
      <c r="AO35" s="25">
        <v>0</v>
      </c>
      <c r="AP35" s="25" t="s">
        <v>26</v>
      </c>
      <c r="AQ35" s="25" t="s">
        <v>26</v>
      </c>
    </row>
    <row r="36" spans="1:43" x14ac:dyDescent="0.25">
      <c r="A36" s="8">
        <v>306</v>
      </c>
      <c r="B36" s="8">
        <v>3</v>
      </c>
      <c r="C36" s="8" t="s">
        <v>74</v>
      </c>
      <c r="D36" s="8">
        <v>2</v>
      </c>
      <c r="F36" s="9">
        <v>44860.670138888891</v>
      </c>
      <c r="G36" s="10" t="s">
        <v>82</v>
      </c>
      <c r="H36" s="8">
        <v>1690</v>
      </c>
      <c r="I36" s="8" t="s">
        <v>24</v>
      </c>
      <c r="J36" s="18" t="s">
        <v>103</v>
      </c>
      <c r="K36" s="6">
        <v>5.9</v>
      </c>
      <c r="L36" s="7">
        <v>36</v>
      </c>
      <c r="M36" s="16">
        <v>25.7</v>
      </c>
      <c r="O36" s="10">
        <v>900</v>
      </c>
      <c r="P36" s="8" t="s">
        <v>21</v>
      </c>
      <c r="Q36" s="8" t="s">
        <v>76</v>
      </c>
      <c r="R36" s="8" t="s">
        <v>23</v>
      </c>
      <c r="S36" s="8">
        <v>112</v>
      </c>
      <c r="T36" s="8">
        <v>1275</v>
      </c>
      <c r="U36" s="23">
        <f t="shared" si="0"/>
        <v>360.35621947716163</v>
      </c>
      <c r="V36" s="12">
        <f t="shared" si="1"/>
        <v>141.66666666666666</v>
      </c>
      <c r="AC36" s="8">
        <v>2</v>
      </c>
      <c r="AD36" s="8">
        <f t="shared" si="2"/>
        <v>1</v>
      </c>
      <c r="AE36" s="8">
        <f t="shared" si="3"/>
        <v>0</v>
      </c>
      <c r="AF36" s="8">
        <v>2</v>
      </c>
      <c r="AG36" s="14"/>
      <c r="AL36" s="31">
        <v>18.999999999068677</v>
      </c>
      <c r="AM36" s="8" t="s">
        <v>25</v>
      </c>
      <c r="AN36" s="8" t="s">
        <v>25</v>
      </c>
      <c r="AO36" s="8">
        <v>2</v>
      </c>
      <c r="AP36" s="8" t="s">
        <v>26</v>
      </c>
      <c r="AQ36" s="8" t="s">
        <v>26</v>
      </c>
    </row>
    <row r="37" spans="1:43" x14ac:dyDescent="0.25">
      <c r="A37" s="8">
        <v>323</v>
      </c>
      <c r="B37" s="8">
        <v>2</v>
      </c>
      <c r="C37" s="8" t="s">
        <v>74</v>
      </c>
      <c r="D37" s="8">
        <v>2</v>
      </c>
      <c r="F37" s="9">
        <v>44811.68472222222</v>
      </c>
      <c r="G37" s="10" t="s">
        <v>87</v>
      </c>
      <c r="H37" s="18">
        <v>1780</v>
      </c>
      <c r="I37" s="8" t="s">
        <v>24</v>
      </c>
      <c r="J37" s="18" t="s">
        <v>103</v>
      </c>
      <c r="K37" s="6">
        <v>5.6</v>
      </c>
      <c r="L37" s="7">
        <v>37</v>
      </c>
      <c r="M37" s="7">
        <f>78/3.6</f>
        <v>21.666666666666668</v>
      </c>
      <c r="O37" s="19">
        <v>1085</v>
      </c>
      <c r="P37" s="8" t="s">
        <v>21</v>
      </c>
      <c r="Q37" s="8" t="s">
        <v>76</v>
      </c>
      <c r="R37" s="8" t="s">
        <v>23</v>
      </c>
      <c r="S37" s="8">
        <v>64</v>
      </c>
      <c r="T37" s="8">
        <v>314</v>
      </c>
      <c r="U37" s="23">
        <f t="shared" si="0"/>
        <v>130.61224489795921</v>
      </c>
      <c r="V37" s="12">
        <f t="shared" si="1"/>
        <v>28.940092165898619</v>
      </c>
      <c r="AC37" s="8">
        <v>6</v>
      </c>
      <c r="AD37" s="8">
        <f t="shared" si="2"/>
        <v>1</v>
      </c>
      <c r="AE37" s="8">
        <f t="shared" si="3"/>
        <v>0</v>
      </c>
      <c r="AF37" s="8">
        <v>2</v>
      </c>
      <c r="AG37" s="14" t="e">
        <f>VLOOKUP(H37,#REF!,2)</f>
        <v>#REF!</v>
      </c>
      <c r="AH37" s="13" t="e">
        <f>S37/AG37</f>
        <v>#REF!</v>
      </c>
      <c r="AI37" s="8">
        <f>IF(AND(AF37=6,Y37&gt;1),1,0)</f>
        <v>0</v>
      </c>
      <c r="AJ37" s="8" t="e">
        <f>IF(AND(AF37=6,AH37&gt;1),1,0)</f>
        <v>#REF!</v>
      </c>
      <c r="AL37" s="31">
        <v>19</v>
      </c>
      <c r="AM37" s="8" t="s">
        <v>25</v>
      </c>
      <c r="AN37" s="8" t="s">
        <v>25</v>
      </c>
      <c r="AO37" s="8">
        <v>2</v>
      </c>
      <c r="AP37" s="8" t="s">
        <v>26</v>
      </c>
      <c r="AQ37" s="8" t="s">
        <v>26</v>
      </c>
    </row>
    <row r="38" spans="1:43" x14ac:dyDescent="0.25">
      <c r="A38" s="8">
        <v>335</v>
      </c>
      <c r="B38" s="8">
        <v>3</v>
      </c>
      <c r="C38" s="8" t="s">
        <v>74</v>
      </c>
      <c r="D38" s="8">
        <v>2</v>
      </c>
      <c r="F38" s="9">
        <v>44858.682638888888</v>
      </c>
      <c r="G38" s="10" t="s">
        <v>75</v>
      </c>
      <c r="H38" s="18">
        <v>1860</v>
      </c>
      <c r="I38" s="8" t="s">
        <v>24</v>
      </c>
      <c r="J38" s="18" t="s">
        <v>103</v>
      </c>
      <c r="K38" s="6">
        <v>5.3</v>
      </c>
      <c r="L38" s="7">
        <v>37.700000000000003</v>
      </c>
      <c r="M38" s="7">
        <f>62/3.6</f>
        <v>17.222222222222221</v>
      </c>
      <c r="N38" s="5">
        <v>52.7</v>
      </c>
      <c r="O38" s="19">
        <v>1160</v>
      </c>
      <c r="P38" s="8" t="s">
        <v>21</v>
      </c>
      <c r="Q38" s="8" t="s">
        <v>76</v>
      </c>
      <c r="R38" s="8" t="s">
        <v>23</v>
      </c>
      <c r="S38" s="8">
        <v>112</v>
      </c>
      <c r="T38" s="8">
        <v>1250</v>
      </c>
      <c r="U38" s="23">
        <f t="shared" si="0"/>
        <v>446.56461374154492</v>
      </c>
      <c r="V38" s="12">
        <f t="shared" si="1"/>
        <v>107.75862068965517</v>
      </c>
      <c r="AC38" s="8">
        <v>4</v>
      </c>
      <c r="AD38" s="8">
        <f t="shared" si="2"/>
        <v>1</v>
      </c>
      <c r="AE38" s="8">
        <f t="shared" si="3"/>
        <v>0</v>
      </c>
      <c r="AF38" s="8">
        <v>2</v>
      </c>
      <c r="AG38" s="14"/>
      <c r="AL38" s="31">
        <v>21.000000005587935</v>
      </c>
      <c r="AM38" s="8" t="s">
        <v>25</v>
      </c>
      <c r="AN38" s="8" t="s">
        <v>25</v>
      </c>
      <c r="AO38" s="8">
        <v>2</v>
      </c>
      <c r="AP38" s="8" t="s">
        <v>26</v>
      </c>
      <c r="AQ38" s="8" t="s">
        <v>26</v>
      </c>
    </row>
    <row r="39" spans="1:43" x14ac:dyDescent="0.25">
      <c r="A39" s="8">
        <v>32</v>
      </c>
      <c r="B39" s="8">
        <v>1</v>
      </c>
      <c r="C39" s="25" t="s">
        <v>71</v>
      </c>
      <c r="D39" s="8">
        <v>1</v>
      </c>
      <c r="E39" s="25">
        <v>20220321</v>
      </c>
      <c r="F39" s="26">
        <v>44641.791666666664</v>
      </c>
      <c r="G39" s="27">
        <v>1012</v>
      </c>
      <c r="H39" s="25">
        <v>1830</v>
      </c>
      <c r="I39" s="25" t="s">
        <v>26</v>
      </c>
      <c r="J39" s="20" t="s">
        <v>102</v>
      </c>
      <c r="K39" s="4">
        <f>10^(1.154*LOG(H39/10)-1.838)</f>
        <v>5.9274589847968731</v>
      </c>
      <c r="L39" s="1"/>
      <c r="M39" s="2"/>
      <c r="N39" s="1">
        <v>55.7</v>
      </c>
      <c r="O39" s="27">
        <v>597</v>
      </c>
      <c r="P39" s="25" t="s">
        <v>21</v>
      </c>
      <c r="Q39" s="25" t="s">
        <v>22</v>
      </c>
      <c r="R39" s="25" t="s">
        <v>23</v>
      </c>
      <c r="S39" s="25">
        <v>65</v>
      </c>
      <c r="T39" s="25">
        <v>359</v>
      </c>
      <c r="U39" s="28">
        <f t="shared" si="0"/>
        <v>120.25124963168867</v>
      </c>
      <c r="V39" s="12">
        <f t="shared" si="1"/>
        <v>60.134003350083752</v>
      </c>
      <c r="W39" s="25">
        <v>190</v>
      </c>
      <c r="X39" s="25">
        <v>324</v>
      </c>
      <c r="Y39" s="25">
        <v>1.9</v>
      </c>
      <c r="Z39" s="25" t="s">
        <v>26</v>
      </c>
      <c r="AA39" s="25" t="s">
        <v>52</v>
      </c>
      <c r="AB39" s="25">
        <v>66</v>
      </c>
      <c r="AC39" s="25">
        <v>1</v>
      </c>
      <c r="AD39" s="8">
        <f t="shared" si="2"/>
        <v>1</v>
      </c>
      <c r="AE39" s="8">
        <f t="shared" si="3"/>
        <v>0</v>
      </c>
      <c r="AF39" s="25">
        <v>2</v>
      </c>
      <c r="AG39" s="29"/>
      <c r="AH39" s="30"/>
      <c r="AI39" s="25">
        <f>IF(AND(AF39=6,Y39&gt;1),1,0)</f>
        <v>0</v>
      </c>
      <c r="AJ39" s="25"/>
      <c r="AK39" s="26">
        <v>44641.818749999999</v>
      </c>
      <c r="AL39" s="24">
        <v>23.999999994412065</v>
      </c>
      <c r="AM39" s="25" t="s">
        <v>25</v>
      </c>
      <c r="AN39" s="25" t="s">
        <v>25</v>
      </c>
      <c r="AO39" s="25">
        <v>0</v>
      </c>
      <c r="AP39" s="25" t="s">
        <v>26</v>
      </c>
      <c r="AQ39" s="25" t="s">
        <v>26</v>
      </c>
    </row>
    <row r="40" spans="1:43" x14ac:dyDescent="0.25">
      <c r="A40" s="8">
        <v>329</v>
      </c>
      <c r="B40" s="8">
        <v>2</v>
      </c>
      <c r="C40" s="8" t="s">
        <v>74</v>
      </c>
      <c r="D40" s="8">
        <v>2</v>
      </c>
      <c r="F40" s="9">
        <v>44816.696527777778</v>
      </c>
      <c r="G40" s="10" t="s">
        <v>79</v>
      </c>
      <c r="H40" s="18">
        <v>1860</v>
      </c>
      <c r="I40" s="8" t="s">
        <v>24</v>
      </c>
      <c r="J40" s="18" t="s">
        <v>103</v>
      </c>
      <c r="K40" s="6">
        <v>5.6</v>
      </c>
      <c r="L40" s="7">
        <v>37.4</v>
      </c>
      <c r="M40" s="7">
        <f>65/3.6</f>
        <v>18.055555555555554</v>
      </c>
      <c r="O40" s="19">
        <v>1034</v>
      </c>
      <c r="P40" s="8" t="s">
        <v>21</v>
      </c>
      <c r="Q40" s="8" t="s">
        <v>76</v>
      </c>
      <c r="R40" s="8" t="s">
        <v>23</v>
      </c>
      <c r="S40" s="8">
        <v>75</v>
      </c>
      <c r="T40" s="8">
        <v>489</v>
      </c>
      <c r="U40" s="23">
        <f t="shared" si="0"/>
        <v>179.36862244897961</v>
      </c>
      <c r="V40" s="12">
        <f t="shared" si="1"/>
        <v>47.292069632495163</v>
      </c>
      <c r="AC40" s="8">
        <v>4</v>
      </c>
      <c r="AD40" s="8">
        <f t="shared" si="2"/>
        <v>1</v>
      </c>
      <c r="AE40" s="8">
        <f t="shared" si="3"/>
        <v>0</v>
      </c>
      <c r="AF40" s="8">
        <v>2</v>
      </c>
      <c r="AG40" s="14" t="e">
        <f>VLOOKUP(H40,#REF!,2)</f>
        <v>#REF!</v>
      </c>
      <c r="AH40" s="13" t="e">
        <f>S40/AG40</f>
        <v>#REF!</v>
      </c>
      <c r="AI40" s="8">
        <f>IF(AND(AF40=6,Y40&gt;1),1,0)</f>
        <v>0</v>
      </c>
      <c r="AJ40" s="8" t="e">
        <f>IF(AND(AF40=6,AH40&gt;1),1,0)</f>
        <v>#REF!</v>
      </c>
      <c r="AL40" s="31">
        <v>27</v>
      </c>
      <c r="AM40" s="8" t="s">
        <v>25</v>
      </c>
      <c r="AN40" s="8" t="s">
        <v>25</v>
      </c>
      <c r="AO40" s="8">
        <v>2</v>
      </c>
      <c r="AP40" s="8" t="s">
        <v>26</v>
      </c>
      <c r="AQ40" s="8" t="s">
        <v>26</v>
      </c>
    </row>
    <row r="41" spans="1:43" x14ac:dyDescent="0.25">
      <c r="A41" s="8">
        <v>333</v>
      </c>
      <c r="B41" s="8">
        <v>2</v>
      </c>
      <c r="C41" s="8" t="s">
        <v>74</v>
      </c>
      <c r="D41" s="8">
        <v>2</v>
      </c>
      <c r="F41" s="9">
        <v>44802.689583333333</v>
      </c>
      <c r="G41" s="10" t="s">
        <v>75</v>
      </c>
      <c r="H41" s="18">
        <v>1860</v>
      </c>
      <c r="I41" s="8" t="s">
        <v>24</v>
      </c>
      <c r="J41" s="18" t="s">
        <v>103</v>
      </c>
      <c r="K41" s="6">
        <v>5.3</v>
      </c>
      <c r="L41" s="7">
        <v>37.700000000000003</v>
      </c>
      <c r="M41" s="7">
        <f>62/3.6</f>
        <v>17.222222222222221</v>
      </c>
      <c r="N41" s="5">
        <v>52.7</v>
      </c>
      <c r="O41" s="19">
        <v>1160</v>
      </c>
      <c r="P41" s="8" t="s">
        <v>21</v>
      </c>
      <c r="Q41" s="8" t="s">
        <v>76</v>
      </c>
      <c r="R41" s="8" t="s">
        <v>23</v>
      </c>
      <c r="S41" s="8">
        <v>80</v>
      </c>
      <c r="T41" s="8">
        <v>524</v>
      </c>
      <c r="U41" s="23">
        <f t="shared" si="0"/>
        <v>227.83908864364543</v>
      </c>
      <c r="V41" s="12">
        <f t="shared" si="1"/>
        <v>45.172413793103445</v>
      </c>
      <c r="AC41" s="8">
        <v>4</v>
      </c>
      <c r="AD41" s="8">
        <f t="shared" si="2"/>
        <v>1</v>
      </c>
      <c r="AE41" s="8">
        <f t="shared" si="3"/>
        <v>0</v>
      </c>
      <c r="AF41" s="8">
        <v>2</v>
      </c>
      <c r="AG41" s="14" t="e">
        <f>VLOOKUP(H41,#REF!,2)</f>
        <v>#REF!</v>
      </c>
      <c r="AH41" s="13" t="e">
        <f>S41/AG41</f>
        <v>#REF!</v>
      </c>
      <c r="AI41" s="8">
        <f>IF(AND(AF41=6,Y41&gt;1),1,0)</f>
        <v>0</v>
      </c>
      <c r="AJ41" s="8" t="e">
        <f>IF(AND(AF41=6,AH41&gt;1),1,0)</f>
        <v>#REF!</v>
      </c>
      <c r="AL41" s="31">
        <v>27</v>
      </c>
      <c r="AM41" s="8" t="s">
        <v>25</v>
      </c>
      <c r="AN41" s="8" t="s">
        <v>25</v>
      </c>
      <c r="AO41" s="8">
        <v>2</v>
      </c>
      <c r="AP41" s="8" t="s">
        <v>26</v>
      </c>
      <c r="AQ41" s="8" t="s">
        <v>26</v>
      </c>
    </row>
    <row r="42" spans="1:43" x14ac:dyDescent="0.25">
      <c r="A42" s="8">
        <v>176</v>
      </c>
      <c r="B42" s="8">
        <v>1</v>
      </c>
      <c r="C42" s="8" t="s">
        <v>71</v>
      </c>
      <c r="D42" s="8">
        <v>1</v>
      </c>
      <c r="E42" s="8">
        <v>20220328</v>
      </c>
      <c r="F42" s="9">
        <v>44648.682638888888</v>
      </c>
      <c r="G42" s="10">
        <v>1081</v>
      </c>
      <c r="H42" s="8">
        <v>926</v>
      </c>
      <c r="I42" s="8" t="s">
        <v>24</v>
      </c>
      <c r="J42" s="18" t="s">
        <v>103</v>
      </c>
      <c r="K42" s="6">
        <v>3.4</v>
      </c>
      <c r="L42" s="7">
        <v>21.5</v>
      </c>
      <c r="M42" s="16">
        <v>24.444444444444443</v>
      </c>
      <c r="N42" s="5">
        <v>30</v>
      </c>
      <c r="O42" s="10">
        <v>74</v>
      </c>
      <c r="P42" s="8" t="s">
        <v>27</v>
      </c>
      <c r="Q42" s="8" t="s">
        <v>30</v>
      </c>
      <c r="R42" s="8" t="s">
        <v>23</v>
      </c>
      <c r="S42" s="8">
        <v>30</v>
      </c>
      <c r="T42" s="8">
        <v>34</v>
      </c>
      <c r="U42" s="23">
        <f t="shared" si="0"/>
        <v>77.854671280276833</v>
      </c>
      <c r="V42" s="12">
        <f t="shared" si="1"/>
        <v>45.945945945945944</v>
      </c>
      <c r="W42" s="8">
        <v>84</v>
      </c>
      <c r="X42" s="8">
        <v>176</v>
      </c>
      <c r="Y42" s="8">
        <v>1.7</v>
      </c>
      <c r="Z42" s="8" t="s">
        <v>24</v>
      </c>
      <c r="AA42" s="8" t="s">
        <v>25</v>
      </c>
      <c r="AB42" s="8">
        <v>100</v>
      </c>
      <c r="AC42" s="8">
        <v>1</v>
      </c>
      <c r="AD42" s="8">
        <f t="shared" si="2"/>
        <v>1</v>
      </c>
      <c r="AE42" s="8">
        <f t="shared" si="3"/>
        <v>0</v>
      </c>
      <c r="AF42" s="8">
        <v>3</v>
      </c>
      <c r="AG42" s="14">
        <f>VLOOKUP(H42,'[1]gape_95%CL'!A$6:B$171,2)</f>
        <v>24.890502803723361</v>
      </c>
      <c r="AH42" s="13">
        <f>S42/AG42</f>
        <v>1.2052789867913922</v>
      </c>
      <c r="AI42" s="8">
        <f>IF(AND(AF42=6,Y42&gt;1),1,0)</f>
        <v>0</v>
      </c>
      <c r="AJ42" s="8">
        <f>IF(AND(AF42=6,AH42&gt;1),1,0)</f>
        <v>0</v>
      </c>
      <c r="AK42" s="9">
        <v>44648.853472222225</v>
      </c>
      <c r="AL42" s="24">
        <v>28.000000007450581</v>
      </c>
      <c r="AM42" s="8" t="s">
        <v>25</v>
      </c>
      <c r="AN42" s="8" t="s">
        <v>25</v>
      </c>
      <c r="AO42" s="8">
        <v>0</v>
      </c>
      <c r="AP42" s="8" t="s">
        <v>26</v>
      </c>
      <c r="AQ42" s="8" t="s">
        <v>26</v>
      </c>
    </row>
    <row r="43" spans="1:43" x14ac:dyDescent="0.25">
      <c r="A43" s="8">
        <v>317</v>
      </c>
      <c r="B43" s="8">
        <v>3</v>
      </c>
      <c r="C43" s="8" t="s">
        <v>74</v>
      </c>
      <c r="D43" s="8">
        <v>2</v>
      </c>
      <c r="F43" s="9">
        <v>44861.65625</v>
      </c>
      <c r="G43" s="10" t="s">
        <v>81</v>
      </c>
      <c r="H43" s="8">
        <v>1720</v>
      </c>
      <c r="I43" s="8" t="s">
        <v>24</v>
      </c>
      <c r="J43" s="18" t="s">
        <v>103</v>
      </c>
      <c r="K43" s="6">
        <v>5.3</v>
      </c>
      <c r="L43" s="7">
        <v>35.1</v>
      </c>
      <c r="M43" s="7">
        <v>24.7</v>
      </c>
      <c r="O43" s="19">
        <v>810</v>
      </c>
      <c r="P43" s="8" t="s">
        <v>21</v>
      </c>
      <c r="Q43" s="8" t="s">
        <v>76</v>
      </c>
      <c r="R43" s="8" t="s">
        <v>23</v>
      </c>
      <c r="S43" s="8">
        <v>105</v>
      </c>
      <c r="T43" s="8">
        <v>1252</v>
      </c>
      <c r="U43" s="23">
        <f t="shared" si="0"/>
        <v>392.4884300462798</v>
      </c>
      <c r="V43" s="12">
        <f t="shared" si="1"/>
        <v>154.5679012345679</v>
      </c>
      <c r="AC43" s="8">
        <v>1</v>
      </c>
      <c r="AD43" s="8">
        <f t="shared" si="2"/>
        <v>1</v>
      </c>
      <c r="AE43" s="8">
        <f t="shared" si="3"/>
        <v>0</v>
      </c>
      <c r="AF43" s="8">
        <v>2</v>
      </c>
      <c r="AG43" s="14"/>
      <c r="AL43" s="31">
        <v>29.000000000232831</v>
      </c>
      <c r="AM43" s="8" t="s">
        <v>25</v>
      </c>
      <c r="AN43" s="8" t="s">
        <v>25</v>
      </c>
      <c r="AO43" s="8">
        <v>2</v>
      </c>
      <c r="AP43" s="8" t="s">
        <v>26</v>
      </c>
      <c r="AQ43" s="8" t="s">
        <v>26</v>
      </c>
    </row>
    <row r="44" spans="1:43" x14ac:dyDescent="0.25">
      <c r="A44" s="8">
        <v>269</v>
      </c>
      <c r="B44" s="8">
        <v>2</v>
      </c>
      <c r="C44" s="8" t="s">
        <v>74</v>
      </c>
      <c r="D44" s="8">
        <v>2</v>
      </c>
      <c r="F44" s="9">
        <v>44823.708333333336</v>
      </c>
      <c r="G44" s="10" t="s">
        <v>83</v>
      </c>
      <c r="H44" s="18">
        <v>1190</v>
      </c>
      <c r="I44" s="8" t="s">
        <v>24</v>
      </c>
      <c r="J44" s="18" t="s">
        <v>103</v>
      </c>
      <c r="K44" s="6">
        <v>4.7</v>
      </c>
      <c r="L44" s="7">
        <v>32.5</v>
      </c>
      <c r="M44" s="16">
        <f>100*77/360</f>
        <v>21.388888888888889</v>
      </c>
      <c r="O44" s="19">
        <v>620</v>
      </c>
      <c r="P44" s="8" t="s">
        <v>27</v>
      </c>
      <c r="Q44" s="8" t="s">
        <v>76</v>
      </c>
      <c r="R44" s="8" t="s">
        <v>23</v>
      </c>
      <c r="S44" s="8">
        <v>49</v>
      </c>
      <c r="T44" s="8">
        <v>146</v>
      </c>
      <c r="U44" s="23">
        <f t="shared" si="0"/>
        <v>108.69171570846538</v>
      </c>
      <c r="V44" s="12">
        <f t="shared" si="1"/>
        <v>23.548387096774192</v>
      </c>
      <c r="AC44" s="8">
        <v>4</v>
      </c>
      <c r="AD44" s="8">
        <f t="shared" si="2"/>
        <v>1</v>
      </c>
      <c r="AE44" s="8">
        <f t="shared" si="3"/>
        <v>0</v>
      </c>
      <c r="AF44" s="8">
        <v>3</v>
      </c>
      <c r="AG44" s="14" t="e">
        <f>VLOOKUP(H44,#REF!,2)</f>
        <v>#REF!</v>
      </c>
      <c r="AH44" s="13" t="e">
        <f t="shared" ref="AH44:AH49" si="7">S44/AG44</f>
        <v>#REF!</v>
      </c>
      <c r="AI44" s="8">
        <f>IF(AND(AF44=6,Y44&gt;1),1,0)</f>
        <v>0</v>
      </c>
      <c r="AJ44" s="8" t="e">
        <f>IF(AND(AF44=6,AH44&gt;1),1,0)</f>
        <v>#REF!</v>
      </c>
      <c r="AL44" s="31">
        <v>30</v>
      </c>
      <c r="AM44" s="8" t="s">
        <v>25</v>
      </c>
      <c r="AN44" s="8" t="s">
        <v>25</v>
      </c>
      <c r="AO44" s="8">
        <v>3</v>
      </c>
      <c r="AP44" s="8" t="s">
        <v>26</v>
      </c>
      <c r="AQ44" s="8" t="s">
        <v>26</v>
      </c>
    </row>
    <row r="45" spans="1:43" x14ac:dyDescent="0.25">
      <c r="A45" s="8">
        <v>54</v>
      </c>
      <c r="B45" s="8">
        <v>3</v>
      </c>
      <c r="C45" s="25" t="s">
        <v>71</v>
      </c>
      <c r="D45" s="8">
        <v>1</v>
      </c>
      <c r="E45" s="25">
        <v>20220328</v>
      </c>
      <c r="F45" s="26">
        <v>44648.694444444445</v>
      </c>
      <c r="G45" s="27">
        <v>1061</v>
      </c>
      <c r="H45" s="25">
        <v>1255</v>
      </c>
      <c r="I45" s="25" t="s">
        <v>26</v>
      </c>
      <c r="J45" s="20" t="s">
        <v>102</v>
      </c>
      <c r="K45" s="4">
        <f>10^(1.154*LOG(H45/10)-1.838)</f>
        <v>3.8356136861028549</v>
      </c>
      <c r="L45" s="1"/>
      <c r="M45" s="2"/>
      <c r="N45" s="1">
        <v>39.5</v>
      </c>
      <c r="O45" s="27">
        <v>240</v>
      </c>
      <c r="P45" s="25" t="s">
        <v>21</v>
      </c>
      <c r="Q45" s="25" t="s">
        <v>22</v>
      </c>
      <c r="R45" s="25" t="s">
        <v>23</v>
      </c>
      <c r="S45" s="25">
        <v>44</v>
      </c>
      <c r="T45" s="25">
        <v>113</v>
      </c>
      <c r="U45" s="28">
        <f t="shared" si="0"/>
        <v>131.59386232013389</v>
      </c>
      <c r="V45" s="12">
        <f t="shared" si="1"/>
        <v>47.083333333333336</v>
      </c>
      <c r="W45" s="25">
        <v>134</v>
      </c>
      <c r="X45" s="25">
        <v>28</v>
      </c>
      <c r="Y45" s="25">
        <v>1.8</v>
      </c>
      <c r="Z45" s="25" t="s">
        <v>24</v>
      </c>
      <c r="AA45" s="25" t="s">
        <v>25</v>
      </c>
      <c r="AB45" s="25">
        <v>100</v>
      </c>
      <c r="AC45" s="25">
        <v>2</v>
      </c>
      <c r="AD45" s="8">
        <f t="shared" si="2"/>
        <v>1</v>
      </c>
      <c r="AE45" s="8">
        <f t="shared" si="3"/>
        <v>0</v>
      </c>
      <c r="AF45" s="25">
        <v>3</v>
      </c>
      <c r="AG45" s="29">
        <f>VLOOKUP(H45,'[1]gape_95%CL'!A$6:B$171,2)</f>
        <v>34.237929674994412</v>
      </c>
      <c r="AH45" s="30">
        <f t="shared" si="7"/>
        <v>1.2851244341486947</v>
      </c>
      <c r="AI45" s="25">
        <f>IF(AND(AF45=6,Y45&gt;1),1,0)</f>
        <v>0</v>
      </c>
      <c r="AJ45" s="25">
        <f>IF(AND(AF45=6,AH45&gt;1),1,0)</f>
        <v>0</v>
      </c>
      <c r="AK45" s="26">
        <v>44648.80972222222</v>
      </c>
      <c r="AL45" s="24">
        <v>30.00000000349246</v>
      </c>
      <c r="AM45" s="25" t="s">
        <v>25</v>
      </c>
      <c r="AN45" s="25" t="s">
        <v>25</v>
      </c>
      <c r="AO45" s="25">
        <v>0</v>
      </c>
      <c r="AP45" s="25" t="s">
        <v>26</v>
      </c>
      <c r="AQ45" s="25" t="s">
        <v>26</v>
      </c>
    </row>
    <row r="46" spans="1:43" x14ac:dyDescent="0.25">
      <c r="A46" s="8">
        <v>290</v>
      </c>
      <c r="B46" s="8">
        <v>2</v>
      </c>
      <c r="C46" s="8" t="s">
        <v>74</v>
      </c>
      <c r="D46" s="8">
        <v>2</v>
      </c>
      <c r="F46" s="9">
        <v>44830.680555555555</v>
      </c>
      <c r="G46" s="10" t="s">
        <v>84</v>
      </c>
      <c r="H46" s="18">
        <v>1600</v>
      </c>
      <c r="I46" s="8" t="s">
        <v>24</v>
      </c>
      <c r="J46" s="18" t="s">
        <v>103</v>
      </c>
      <c r="K46" s="6">
        <v>5</v>
      </c>
      <c r="L46" s="7">
        <v>34.5</v>
      </c>
      <c r="M46" s="16">
        <v>23.3</v>
      </c>
      <c r="O46" s="19">
        <v>769</v>
      </c>
      <c r="P46" s="8" t="s">
        <v>21</v>
      </c>
      <c r="Q46" s="8" t="s">
        <v>76</v>
      </c>
      <c r="R46" s="8" t="s">
        <v>23</v>
      </c>
      <c r="S46" s="8">
        <v>50</v>
      </c>
      <c r="T46" s="8">
        <v>140</v>
      </c>
      <c r="U46" s="23">
        <f t="shared" si="0"/>
        <v>100</v>
      </c>
      <c r="V46" s="12">
        <f t="shared" si="1"/>
        <v>18.205461638491549</v>
      </c>
      <c r="AC46" s="8">
        <v>3</v>
      </c>
      <c r="AD46" s="8">
        <f t="shared" si="2"/>
        <v>1</v>
      </c>
      <c r="AE46" s="8">
        <f t="shared" si="3"/>
        <v>0</v>
      </c>
      <c r="AF46" s="8">
        <v>2</v>
      </c>
      <c r="AG46" s="14" t="e">
        <f>VLOOKUP(H46,#REF!,2)</f>
        <v>#REF!</v>
      </c>
      <c r="AH46" s="13" t="e">
        <f t="shared" si="7"/>
        <v>#REF!</v>
      </c>
      <c r="AI46" s="8">
        <f>IF(AND(AF46=6,Y46&gt;1),1,0)</f>
        <v>0</v>
      </c>
      <c r="AJ46" s="8" t="e">
        <f>IF(AND(AF46=6,AH46&gt;1),1,0)</f>
        <v>#REF!</v>
      </c>
      <c r="AL46" s="31">
        <v>44</v>
      </c>
      <c r="AM46" s="8" t="s">
        <v>25</v>
      </c>
      <c r="AN46" s="8" t="s">
        <v>25</v>
      </c>
      <c r="AO46" s="8">
        <v>2</v>
      </c>
      <c r="AP46" s="8" t="s">
        <v>26</v>
      </c>
      <c r="AQ46" s="8" t="s">
        <v>26</v>
      </c>
    </row>
    <row r="47" spans="1:43" x14ac:dyDescent="0.25">
      <c r="A47" s="8">
        <v>15</v>
      </c>
      <c r="B47" s="8">
        <v>3</v>
      </c>
      <c r="C47" s="25" t="s">
        <v>71</v>
      </c>
      <c r="D47" s="8">
        <v>1</v>
      </c>
      <c r="E47" s="25">
        <v>20220404</v>
      </c>
      <c r="F47" s="26">
        <v>44655.7</v>
      </c>
      <c r="G47" s="27">
        <v>1003</v>
      </c>
      <c r="H47" s="25">
        <v>1210</v>
      </c>
      <c r="I47" s="25" t="s">
        <v>26</v>
      </c>
      <c r="J47" s="20" t="s">
        <v>102</v>
      </c>
      <c r="K47" s="4">
        <f>10^(1.154*LOG(H47/10)-1.838)</f>
        <v>3.6773445009434718</v>
      </c>
      <c r="L47" s="1"/>
      <c r="M47" s="2"/>
      <c r="N47" s="1">
        <v>38.200000000000003</v>
      </c>
      <c r="O47" s="27">
        <v>212</v>
      </c>
      <c r="P47" s="25" t="s">
        <v>21</v>
      </c>
      <c r="Q47" s="25" t="s">
        <v>22</v>
      </c>
      <c r="R47" s="25" t="s">
        <v>23</v>
      </c>
      <c r="S47" s="25">
        <v>44</v>
      </c>
      <c r="T47" s="25">
        <v>130</v>
      </c>
      <c r="U47" s="28">
        <f t="shared" si="0"/>
        <v>143.1649540727407</v>
      </c>
      <c r="V47" s="12">
        <f t="shared" si="1"/>
        <v>61.320754716981135</v>
      </c>
      <c r="W47" s="25">
        <v>123</v>
      </c>
      <c r="X47" s="25">
        <v>253</v>
      </c>
      <c r="Y47" s="25">
        <v>2</v>
      </c>
      <c r="Z47" s="25" t="s">
        <v>24</v>
      </c>
      <c r="AA47" s="25" t="s">
        <v>25</v>
      </c>
      <c r="AB47" s="25">
        <v>100</v>
      </c>
      <c r="AC47" s="25">
        <v>1</v>
      </c>
      <c r="AD47" s="8">
        <f t="shared" si="2"/>
        <v>1</v>
      </c>
      <c r="AE47" s="8">
        <f t="shared" si="3"/>
        <v>0</v>
      </c>
      <c r="AF47" s="25">
        <v>3</v>
      </c>
      <c r="AG47" s="29">
        <f>VLOOKUP(H47,'[1]gape_95%CL'!A$6:B$171,2)</f>
        <v>33.070465350899148</v>
      </c>
      <c r="AH47" s="30">
        <f t="shared" si="7"/>
        <v>1.3304923149139687</v>
      </c>
      <c r="AI47" s="25">
        <f>IF(AND(AF47=6,Y47&gt;1),1,0)</f>
        <v>0</v>
      </c>
      <c r="AJ47" s="25">
        <f>IF(AND(AF47=6,AH47&gt;1),1,0)</f>
        <v>0</v>
      </c>
      <c r="AK47" s="26">
        <v>44655.808333333334</v>
      </c>
      <c r="AL47" s="24">
        <v>59.99999999650754</v>
      </c>
      <c r="AM47" s="25" t="s">
        <v>25</v>
      </c>
      <c r="AN47" s="25" t="s">
        <v>25</v>
      </c>
      <c r="AO47" s="25">
        <v>0</v>
      </c>
      <c r="AP47" s="25" t="s">
        <v>26</v>
      </c>
      <c r="AQ47" s="25" t="s">
        <v>26</v>
      </c>
    </row>
    <row r="48" spans="1:43" x14ac:dyDescent="0.25">
      <c r="A48" s="8">
        <v>330</v>
      </c>
      <c r="B48" s="8">
        <v>3</v>
      </c>
      <c r="C48" s="8" t="s">
        <v>74</v>
      </c>
      <c r="D48" s="8">
        <v>2</v>
      </c>
      <c r="F48" s="9">
        <v>44854.480555555558</v>
      </c>
      <c r="G48" s="10" t="s">
        <v>79</v>
      </c>
      <c r="H48" s="18">
        <v>1860</v>
      </c>
      <c r="I48" s="8" t="s">
        <v>24</v>
      </c>
      <c r="J48" s="18" t="s">
        <v>103</v>
      </c>
      <c r="K48" s="6">
        <v>5.6</v>
      </c>
      <c r="L48" s="7">
        <v>37.4</v>
      </c>
      <c r="M48" s="7">
        <f>65/3.6</f>
        <v>18.055555555555554</v>
      </c>
      <c r="O48" s="19">
        <v>1034</v>
      </c>
      <c r="P48" s="8" t="s">
        <v>21</v>
      </c>
      <c r="Q48" s="8" t="s">
        <v>76</v>
      </c>
      <c r="R48" s="8" t="s">
        <v>23</v>
      </c>
      <c r="S48" s="8">
        <v>107</v>
      </c>
      <c r="T48" s="8">
        <v>1210</v>
      </c>
      <c r="U48" s="23">
        <f t="shared" si="0"/>
        <v>365.0829081632653</v>
      </c>
      <c r="V48" s="12">
        <f t="shared" si="1"/>
        <v>117.02127659574468</v>
      </c>
      <c r="AC48" s="8">
        <v>2</v>
      </c>
      <c r="AD48" s="8">
        <f t="shared" si="2"/>
        <v>1</v>
      </c>
      <c r="AE48" s="8">
        <f t="shared" si="3"/>
        <v>0</v>
      </c>
      <c r="AF48" s="8">
        <v>2</v>
      </c>
      <c r="AG48" s="14" t="e">
        <f>VLOOKUP(H48,#REF!,2)</f>
        <v>#REF!</v>
      </c>
      <c r="AH48" s="13" t="e">
        <f t="shared" si="7"/>
        <v>#REF!</v>
      </c>
      <c r="AL48" s="31">
        <v>86.000000007916242</v>
      </c>
      <c r="AM48" s="8" t="s">
        <v>25</v>
      </c>
      <c r="AN48" s="8" t="s">
        <v>25</v>
      </c>
      <c r="AO48" s="8">
        <v>2</v>
      </c>
      <c r="AP48" s="8" t="s">
        <v>26</v>
      </c>
      <c r="AQ48" s="8" t="s">
        <v>26</v>
      </c>
    </row>
    <row r="49" spans="1:43" x14ac:dyDescent="0.25">
      <c r="A49" s="8">
        <v>321</v>
      </c>
      <c r="B49" s="8">
        <v>3</v>
      </c>
      <c r="C49" s="8" t="s">
        <v>74</v>
      </c>
      <c r="D49" s="8">
        <v>2</v>
      </c>
      <c r="F49" s="9">
        <v>44823.708333333336</v>
      </c>
      <c r="G49" s="10" t="s">
        <v>85</v>
      </c>
      <c r="H49" s="18">
        <v>1740</v>
      </c>
      <c r="I49" s="8" t="s">
        <v>24</v>
      </c>
      <c r="J49" s="18" t="s">
        <v>103</v>
      </c>
      <c r="K49" s="6">
        <v>5.3</v>
      </c>
      <c r="L49" s="7">
        <v>38.5</v>
      </c>
      <c r="M49" s="7">
        <f>72/3.6</f>
        <v>20</v>
      </c>
      <c r="O49" s="19">
        <v>950</v>
      </c>
      <c r="P49" s="8" t="s">
        <v>21</v>
      </c>
      <c r="Q49" s="8" t="s">
        <v>76</v>
      </c>
      <c r="R49" s="8" t="s">
        <v>23</v>
      </c>
      <c r="S49" s="8">
        <v>59</v>
      </c>
      <c r="T49" s="8">
        <v>294</v>
      </c>
      <c r="U49" s="23">
        <f t="shared" si="0"/>
        <v>123.92310430758278</v>
      </c>
      <c r="V49" s="12">
        <f t="shared" si="1"/>
        <v>30.94736842105263</v>
      </c>
      <c r="AC49" s="8">
        <v>3</v>
      </c>
      <c r="AD49" s="8">
        <f t="shared" si="2"/>
        <v>1</v>
      </c>
      <c r="AE49" s="8">
        <f t="shared" si="3"/>
        <v>0</v>
      </c>
      <c r="AF49" s="8">
        <v>4</v>
      </c>
      <c r="AG49" s="14" t="e">
        <f>VLOOKUP(H49,#REF!,2)</f>
        <v>#REF!</v>
      </c>
      <c r="AH49" s="13" t="e">
        <f t="shared" si="7"/>
        <v>#REF!</v>
      </c>
      <c r="AI49" s="8">
        <f>IF(AND(AF49=6,Y49&gt;1),1,0)</f>
        <v>0</v>
      </c>
      <c r="AJ49" s="8" t="e">
        <f>IF(AND(AF49=6,AH49&gt;1),1,0)</f>
        <v>#REF!</v>
      </c>
      <c r="AL49" s="31">
        <v>126.99999999487773</v>
      </c>
      <c r="AM49" s="8" t="s">
        <v>25</v>
      </c>
      <c r="AN49" s="8" t="s">
        <v>25</v>
      </c>
      <c r="AO49" s="8">
        <v>4</v>
      </c>
      <c r="AP49" s="8" t="s">
        <v>24</v>
      </c>
      <c r="AQ49" s="8" t="s">
        <v>26</v>
      </c>
    </row>
    <row r="50" spans="1:43" x14ac:dyDescent="0.25">
      <c r="A50" s="8">
        <v>318</v>
      </c>
      <c r="B50" s="8">
        <v>2</v>
      </c>
      <c r="C50" s="8" t="s">
        <v>74</v>
      </c>
      <c r="D50" s="8">
        <v>2</v>
      </c>
      <c r="F50" s="33">
        <v>45023.468055555553</v>
      </c>
      <c r="G50" s="10" t="s">
        <v>81</v>
      </c>
      <c r="H50" s="8">
        <v>1720</v>
      </c>
      <c r="I50" s="8" t="s">
        <v>24</v>
      </c>
      <c r="J50" s="18" t="s">
        <v>103</v>
      </c>
      <c r="K50" s="6">
        <v>5.3</v>
      </c>
      <c r="L50" s="7">
        <v>35.1</v>
      </c>
      <c r="M50" s="7">
        <v>24.7</v>
      </c>
      <c r="O50" s="19">
        <v>811</v>
      </c>
      <c r="P50" s="8" t="s">
        <v>21</v>
      </c>
      <c r="Q50" s="8" t="s">
        <v>76</v>
      </c>
      <c r="R50" s="8" t="s">
        <v>23</v>
      </c>
      <c r="S50" s="8">
        <v>65</v>
      </c>
      <c r="T50" s="8">
        <v>321</v>
      </c>
      <c r="U50" s="23">
        <f t="shared" si="0"/>
        <v>150.40939836240656</v>
      </c>
      <c r="V50" s="12">
        <f t="shared" si="1"/>
        <v>39.580764488286064</v>
      </c>
      <c r="AC50" s="8">
        <v>1</v>
      </c>
      <c r="AD50" s="8">
        <f t="shared" si="2"/>
        <v>1</v>
      </c>
      <c r="AE50" s="8">
        <f t="shared" si="3"/>
        <v>0</v>
      </c>
      <c r="AF50" s="8">
        <v>3</v>
      </c>
      <c r="AG50" s="14"/>
      <c r="AL50" s="31">
        <v>141</v>
      </c>
      <c r="AM50" s="8" t="s">
        <v>25</v>
      </c>
      <c r="AN50" s="8" t="s">
        <v>25</v>
      </c>
      <c r="AO50" s="8">
        <v>3</v>
      </c>
      <c r="AP50" s="8" t="s">
        <v>26</v>
      </c>
      <c r="AQ50" s="8" t="s">
        <v>26</v>
      </c>
    </row>
    <row r="51" spans="1:43" x14ac:dyDescent="0.25">
      <c r="A51" s="8">
        <v>305</v>
      </c>
      <c r="B51" s="8">
        <v>2</v>
      </c>
      <c r="C51" s="8" t="s">
        <v>74</v>
      </c>
      <c r="D51" s="8">
        <v>2</v>
      </c>
      <c r="F51" s="9">
        <v>44816.708333333336</v>
      </c>
      <c r="G51" s="10" t="s">
        <v>82</v>
      </c>
      <c r="H51" s="8">
        <v>1690</v>
      </c>
      <c r="I51" s="8" t="s">
        <v>24</v>
      </c>
      <c r="J51" s="18" t="s">
        <v>103</v>
      </c>
      <c r="K51" s="6">
        <v>5.9</v>
      </c>
      <c r="L51" s="7">
        <v>36</v>
      </c>
      <c r="M51" s="16">
        <v>25.7</v>
      </c>
      <c r="O51" s="10">
        <v>900</v>
      </c>
      <c r="P51" s="8" t="s">
        <v>21</v>
      </c>
      <c r="Q51" s="8" t="s">
        <v>76</v>
      </c>
      <c r="R51" s="8" t="s">
        <v>23</v>
      </c>
      <c r="S51" s="8">
        <v>69</v>
      </c>
      <c r="T51" s="8">
        <v>340</v>
      </c>
      <c r="U51" s="23">
        <f t="shared" si="0"/>
        <v>136.77104280379203</v>
      </c>
      <c r="V51" s="12">
        <f t="shared" si="1"/>
        <v>37.777777777777779</v>
      </c>
      <c r="AC51" s="8">
        <v>1</v>
      </c>
      <c r="AD51" s="8">
        <f t="shared" si="2"/>
        <v>1</v>
      </c>
      <c r="AE51" s="8">
        <f t="shared" si="3"/>
        <v>0</v>
      </c>
      <c r="AF51" s="8">
        <v>4</v>
      </c>
      <c r="AG51" s="14" t="e">
        <f>VLOOKUP(H51,#REF!,2)</f>
        <v>#REF!</v>
      </c>
      <c r="AH51" s="13" t="e">
        <f t="shared" ref="AH51:AH82" si="8">S51/AG51</f>
        <v>#REF!</v>
      </c>
      <c r="AI51" s="8">
        <f t="shared" ref="AI51:AI82" si="9">IF(AND(AF51=6,Y51&gt;1),1,0)</f>
        <v>0</v>
      </c>
      <c r="AJ51" s="8" t="e">
        <f t="shared" ref="AJ51:AJ82" si="10">IF(AND(AF51=6,AH51&gt;1),1,0)</f>
        <v>#REF!</v>
      </c>
      <c r="AL51" s="31">
        <v>417</v>
      </c>
      <c r="AM51" s="8" t="s">
        <v>25</v>
      </c>
      <c r="AN51" s="8" t="s">
        <v>25</v>
      </c>
      <c r="AO51" s="18">
        <v>4</v>
      </c>
      <c r="AP51" s="8" t="s">
        <v>26</v>
      </c>
      <c r="AQ51" s="8" t="s">
        <v>26</v>
      </c>
    </row>
    <row r="52" spans="1:43" x14ac:dyDescent="0.25">
      <c r="A52" s="8">
        <v>208</v>
      </c>
      <c r="B52" s="8">
        <v>1</v>
      </c>
      <c r="C52" s="8" t="s">
        <v>71</v>
      </c>
      <c r="D52" s="8">
        <v>1</v>
      </c>
      <c r="E52" s="8">
        <v>20220516</v>
      </c>
      <c r="F52" s="9">
        <v>44697.742361111108</v>
      </c>
      <c r="G52" s="10">
        <v>1156</v>
      </c>
      <c r="H52" s="8">
        <v>1000</v>
      </c>
      <c r="I52" s="8" t="s">
        <v>24</v>
      </c>
      <c r="J52" s="18" t="s">
        <v>103</v>
      </c>
      <c r="K52" s="6">
        <v>2.8</v>
      </c>
      <c r="L52" s="7">
        <v>23</v>
      </c>
      <c r="M52" s="16">
        <v>18.333333333333332</v>
      </c>
      <c r="N52" s="5">
        <v>32.1</v>
      </c>
      <c r="O52" s="10">
        <v>94</v>
      </c>
      <c r="P52" s="8" t="s">
        <v>27</v>
      </c>
      <c r="Q52" s="8" t="s">
        <v>50</v>
      </c>
      <c r="R52" s="8" t="s">
        <v>29</v>
      </c>
      <c r="S52" s="8">
        <v>16</v>
      </c>
      <c r="T52" s="8">
        <v>8</v>
      </c>
      <c r="U52" s="23">
        <f t="shared" si="0"/>
        <v>32.653061224489804</v>
      </c>
      <c r="V52" s="12">
        <f t="shared" si="1"/>
        <v>8.5106382978723403</v>
      </c>
      <c r="W52" s="8">
        <v>47</v>
      </c>
      <c r="X52" s="8">
        <v>117</v>
      </c>
      <c r="Y52" s="8">
        <v>0.4</v>
      </c>
      <c r="Z52" s="8" t="s">
        <v>24</v>
      </c>
      <c r="AA52" s="8" t="s">
        <v>25</v>
      </c>
      <c r="AB52" s="8">
        <v>100</v>
      </c>
      <c r="AC52" s="8">
        <v>0</v>
      </c>
      <c r="AD52" s="8">
        <f t="shared" si="2"/>
        <v>0</v>
      </c>
      <c r="AE52" s="8">
        <f t="shared" si="3"/>
        <v>0</v>
      </c>
      <c r="AF52" s="8">
        <v>0</v>
      </c>
      <c r="AG52" s="14" t="e">
        <f>VLOOKUP(H52,#REF!,2)</f>
        <v>#REF!</v>
      </c>
      <c r="AH52" s="13" t="e">
        <f t="shared" si="8"/>
        <v>#REF!</v>
      </c>
      <c r="AI52" s="8">
        <f t="shared" si="9"/>
        <v>0</v>
      </c>
      <c r="AJ52" s="8" t="e">
        <f t="shared" si="10"/>
        <v>#REF!</v>
      </c>
      <c r="AK52" s="9" t="s">
        <v>25</v>
      </c>
      <c r="AM52" s="8" t="s">
        <v>25</v>
      </c>
      <c r="AN52" s="8" t="s">
        <v>25</v>
      </c>
      <c r="AO52" s="8">
        <v>0</v>
      </c>
      <c r="AP52" s="8" t="s">
        <v>26</v>
      </c>
      <c r="AQ52" s="8" t="s">
        <v>26</v>
      </c>
    </row>
    <row r="53" spans="1:43" x14ac:dyDescent="0.25">
      <c r="A53" s="8">
        <v>96</v>
      </c>
      <c r="B53" s="8">
        <v>1</v>
      </c>
      <c r="C53" s="8" t="s">
        <v>71</v>
      </c>
      <c r="D53" s="8">
        <v>1</v>
      </c>
      <c r="E53" s="8">
        <v>20220321</v>
      </c>
      <c r="F53" s="9">
        <v>44641.739583333336</v>
      </c>
      <c r="G53" s="10">
        <v>1054</v>
      </c>
      <c r="H53" s="8">
        <v>762</v>
      </c>
      <c r="I53" s="8" t="s">
        <v>24</v>
      </c>
      <c r="J53" s="18" t="s">
        <v>103</v>
      </c>
      <c r="K53" s="6">
        <v>2.4</v>
      </c>
      <c r="L53" s="7">
        <v>18.3</v>
      </c>
      <c r="M53" s="16">
        <v>23.333333333333332</v>
      </c>
      <c r="N53" s="5">
        <v>24.4</v>
      </c>
      <c r="O53" s="10">
        <v>38</v>
      </c>
      <c r="P53" s="8" t="s">
        <v>21</v>
      </c>
      <c r="Q53" s="8" t="s">
        <v>22</v>
      </c>
      <c r="R53" s="8" t="s">
        <v>29</v>
      </c>
      <c r="S53" s="8">
        <v>14</v>
      </c>
      <c r="T53" s="8">
        <v>7</v>
      </c>
      <c r="U53" s="23">
        <f t="shared" si="0"/>
        <v>34.027777777777771</v>
      </c>
      <c r="V53" s="12">
        <f t="shared" si="1"/>
        <v>18.421052631578949</v>
      </c>
      <c r="W53" s="8">
        <v>43</v>
      </c>
      <c r="X53" s="8">
        <v>112</v>
      </c>
      <c r="Y53" s="8">
        <v>0.5</v>
      </c>
      <c r="Z53" s="8" t="s">
        <v>24</v>
      </c>
      <c r="AA53" s="8" t="s">
        <v>25</v>
      </c>
      <c r="AB53" s="8">
        <v>100</v>
      </c>
      <c r="AC53" s="8">
        <v>0</v>
      </c>
      <c r="AD53" s="8">
        <f t="shared" si="2"/>
        <v>0</v>
      </c>
      <c r="AE53" s="8">
        <f t="shared" si="3"/>
        <v>0</v>
      </c>
      <c r="AF53" s="8">
        <v>0</v>
      </c>
      <c r="AG53" s="14">
        <f>VLOOKUP(H53,'[1]gape_95%CL'!A$6:B$171,2)</f>
        <v>20.625284309713841</v>
      </c>
      <c r="AH53" s="13">
        <f t="shared" si="8"/>
        <v>0.67877852202049183</v>
      </c>
      <c r="AI53" s="8">
        <f t="shared" si="9"/>
        <v>0</v>
      </c>
      <c r="AJ53" s="8">
        <f t="shared" si="10"/>
        <v>0</v>
      </c>
      <c r="AK53" s="9" t="s">
        <v>25</v>
      </c>
      <c r="AM53" s="8" t="s">
        <v>25</v>
      </c>
      <c r="AN53" s="8" t="s">
        <v>25</v>
      </c>
      <c r="AO53" s="8">
        <v>0</v>
      </c>
      <c r="AP53" s="8" t="s">
        <v>26</v>
      </c>
      <c r="AQ53" s="8" t="s">
        <v>26</v>
      </c>
    </row>
    <row r="54" spans="1:43" x14ac:dyDescent="0.25">
      <c r="A54" s="8">
        <v>154</v>
      </c>
      <c r="B54" s="8">
        <v>1</v>
      </c>
      <c r="C54" s="8" t="s">
        <v>71</v>
      </c>
      <c r="D54" s="8">
        <v>1</v>
      </c>
      <c r="E54" s="8">
        <v>20220516</v>
      </c>
      <c r="F54" s="9">
        <v>44697.779166666667</v>
      </c>
      <c r="G54" s="10">
        <v>1174</v>
      </c>
      <c r="H54" s="8">
        <v>890</v>
      </c>
      <c r="I54" s="8" t="s">
        <v>24</v>
      </c>
      <c r="J54" s="18" t="s">
        <v>103</v>
      </c>
      <c r="K54" s="6">
        <v>2.4</v>
      </c>
      <c r="L54" s="7">
        <v>20.5</v>
      </c>
      <c r="M54" s="16">
        <v>16.944444444444443</v>
      </c>
      <c r="N54" s="5">
        <v>29.1</v>
      </c>
      <c r="O54" s="10">
        <v>58</v>
      </c>
      <c r="P54" s="8" t="s">
        <v>27</v>
      </c>
      <c r="Q54" s="8" t="s">
        <v>50</v>
      </c>
      <c r="R54" s="8" t="s">
        <v>29</v>
      </c>
      <c r="S54" s="8">
        <v>14</v>
      </c>
      <c r="T54" s="8">
        <v>7</v>
      </c>
      <c r="U54" s="23">
        <f t="shared" si="0"/>
        <v>34.027777777777771</v>
      </c>
      <c r="V54" s="12">
        <f t="shared" si="1"/>
        <v>12.068965517241379</v>
      </c>
      <c r="W54" s="8">
        <v>46</v>
      </c>
      <c r="X54" s="8">
        <v>116</v>
      </c>
      <c r="Y54" s="8">
        <v>0.4</v>
      </c>
      <c r="Z54" s="8" t="s">
        <v>24</v>
      </c>
      <c r="AA54" s="8" t="s">
        <v>25</v>
      </c>
      <c r="AB54" s="8">
        <v>100</v>
      </c>
      <c r="AC54" s="8">
        <v>0</v>
      </c>
      <c r="AD54" s="8">
        <f t="shared" si="2"/>
        <v>0</v>
      </c>
      <c r="AE54" s="8">
        <f t="shared" si="3"/>
        <v>0</v>
      </c>
      <c r="AF54" s="8">
        <v>0</v>
      </c>
      <c r="AG54" s="14" t="e">
        <f>VLOOKUP(H54,#REF!,2)</f>
        <v>#REF!</v>
      </c>
      <c r="AH54" s="13" t="e">
        <f t="shared" si="8"/>
        <v>#REF!</v>
      </c>
      <c r="AI54" s="8">
        <f t="shared" si="9"/>
        <v>0</v>
      </c>
      <c r="AJ54" s="8" t="e">
        <f t="shared" si="10"/>
        <v>#REF!</v>
      </c>
      <c r="AK54" s="9" t="s">
        <v>25</v>
      </c>
      <c r="AM54" s="8" t="s">
        <v>25</v>
      </c>
      <c r="AN54" s="8" t="s">
        <v>25</v>
      </c>
      <c r="AO54" s="8">
        <v>0</v>
      </c>
      <c r="AP54" s="8" t="s">
        <v>26</v>
      </c>
      <c r="AQ54" s="8" t="s">
        <v>26</v>
      </c>
    </row>
    <row r="55" spans="1:43" x14ac:dyDescent="0.25">
      <c r="A55" s="8">
        <v>192</v>
      </c>
      <c r="B55" s="8">
        <v>1</v>
      </c>
      <c r="C55" s="8" t="s">
        <v>71</v>
      </c>
      <c r="D55" s="8">
        <v>1</v>
      </c>
      <c r="E55" s="8">
        <v>20220314</v>
      </c>
      <c r="F55" s="9">
        <v>44634.729166666664</v>
      </c>
      <c r="G55" s="10">
        <v>1028</v>
      </c>
      <c r="H55" s="8">
        <v>964</v>
      </c>
      <c r="I55" s="8" t="s">
        <v>24</v>
      </c>
      <c r="J55" s="18" t="s">
        <v>103</v>
      </c>
      <c r="K55" s="6">
        <v>3</v>
      </c>
      <c r="L55" s="7">
        <v>22.4</v>
      </c>
      <c r="M55" s="16">
        <v>19.722222222222221</v>
      </c>
      <c r="N55" s="5">
        <v>31.2</v>
      </c>
      <c r="O55" s="10">
        <v>104</v>
      </c>
      <c r="P55" s="8" t="s">
        <v>27</v>
      </c>
      <c r="Q55" s="8" t="s">
        <v>22</v>
      </c>
      <c r="R55" s="8" t="s">
        <v>29</v>
      </c>
      <c r="S55" s="8">
        <v>18</v>
      </c>
      <c r="T55" s="8">
        <v>9</v>
      </c>
      <c r="U55" s="23">
        <f t="shared" si="0"/>
        <v>36.000000000000007</v>
      </c>
      <c r="V55" s="12">
        <f t="shared" si="1"/>
        <v>8.6538461538461533</v>
      </c>
      <c r="W55" s="8">
        <v>54</v>
      </c>
      <c r="X55" s="8">
        <v>113</v>
      </c>
      <c r="Y55" s="8">
        <v>0.5</v>
      </c>
      <c r="Z55" s="8" t="s">
        <v>26</v>
      </c>
      <c r="AA55" s="8" t="s">
        <v>32</v>
      </c>
      <c r="AB55" s="8">
        <v>66</v>
      </c>
      <c r="AC55" s="8">
        <v>0</v>
      </c>
      <c r="AD55" s="8">
        <f t="shared" si="2"/>
        <v>0</v>
      </c>
      <c r="AE55" s="8">
        <f t="shared" si="3"/>
        <v>0</v>
      </c>
      <c r="AF55" s="8">
        <v>0</v>
      </c>
      <c r="AG55" s="14">
        <f>VLOOKUP(H55,'[1]gape_95%CL'!A$6:B$171,2)</f>
        <v>25.984940004823386</v>
      </c>
      <c r="AH55" s="13">
        <f t="shared" si="8"/>
        <v>0.69270893050585447</v>
      </c>
      <c r="AI55" s="8">
        <f t="shared" si="9"/>
        <v>0</v>
      </c>
      <c r="AJ55" s="8">
        <f t="shared" si="10"/>
        <v>0</v>
      </c>
      <c r="AK55" s="9" t="s">
        <v>25</v>
      </c>
      <c r="AM55" s="8" t="s">
        <v>25</v>
      </c>
      <c r="AN55" s="8" t="s">
        <v>25</v>
      </c>
      <c r="AO55" s="8">
        <v>0</v>
      </c>
      <c r="AP55" s="8" t="s">
        <v>26</v>
      </c>
      <c r="AQ55" s="8" t="s">
        <v>26</v>
      </c>
    </row>
    <row r="56" spans="1:43" x14ac:dyDescent="0.25">
      <c r="A56" s="8">
        <v>128</v>
      </c>
      <c r="B56" s="8">
        <v>1</v>
      </c>
      <c r="C56" s="8" t="s">
        <v>71</v>
      </c>
      <c r="D56" s="8">
        <v>1</v>
      </c>
      <c r="E56" s="8">
        <v>20220516</v>
      </c>
      <c r="F56" s="9">
        <v>44697.781944444447</v>
      </c>
      <c r="G56" s="10">
        <v>1183</v>
      </c>
      <c r="H56" s="8">
        <v>847</v>
      </c>
      <c r="I56" s="8" t="s">
        <v>24</v>
      </c>
      <c r="J56" s="18" t="s">
        <v>103</v>
      </c>
      <c r="K56" s="6">
        <v>2.6</v>
      </c>
      <c r="L56" s="7">
        <v>18.899999999999999</v>
      </c>
      <c r="M56" s="16">
        <v>23.055555555555557</v>
      </c>
      <c r="N56" s="5">
        <v>23.4</v>
      </c>
      <c r="O56" s="10">
        <v>65</v>
      </c>
      <c r="P56" s="8" t="s">
        <v>27</v>
      </c>
      <c r="Q56" s="8" t="s">
        <v>30</v>
      </c>
      <c r="R56" s="8" t="s">
        <v>29</v>
      </c>
      <c r="S56" s="8">
        <v>16</v>
      </c>
      <c r="T56" s="8">
        <v>7</v>
      </c>
      <c r="U56" s="23">
        <f t="shared" si="0"/>
        <v>37.869822485207102</v>
      </c>
      <c r="V56" s="12">
        <f t="shared" si="1"/>
        <v>10.76923076923077</v>
      </c>
      <c r="W56" s="8">
        <v>48</v>
      </c>
      <c r="X56" s="8">
        <v>107</v>
      </c>
      <c r="Y56" s="8">
        <v>0.5</v>
      </c>
      <c r="Z56" s="8" t="s">
        <v>24</v>
      </c>
      <c r="AA56" s="8" t="s">
        <v>25</v>
      </c>
      <c r="AB56" s="8">
        <v>100</v>
      </c>
      <c r="AC56" s="8">
        <v>0</v>
      </c>
      <c r="AD56" s="8">
        <f t="shared" si="2"/>
        <v>0</v>
      </c>
      <c r="AE56" s="8">
        <f t="shared" si="3"/>
        <v>0</v>
      </c>
      <c r="AF56" s="8">
        <v>0</v>
      </c>
      <c r="AG56" s="14" t="e">
        <f>VLOOKUP(H56,#REF!,2)</f>
        <v>#REF!</v>
      </c>
      <c r="AH56" s="13" t="e">
        <f t="shared" si="8"/>
        <v>#REF!</v>
      </c>
      <c r="AI56" s="8">
        <f t="shared" si="9"/>
        <v>0</v>
      </c>
      <c r="AJ56" s="8" t="e">
        <f t="shared" si="10"/>
        <v>#REF!</v>
      </c>
      <c r="AK56" s="9" t="s">
        <v>25</v>
      </c>
      <c r="AM56" s="8" t="s">
        <v>25</v>
      </c>
      <c r="AN56" s="8" t="s">
        <v>25</v>
      </c>
      <c r="AO56" s="8">
        <v>0</v>
      </c>
      <c r="AP56" s="8" t="s">
        <v>26</v>
      </c>
      <c r="AQ56" s="8" t="s">
        <v>26</v>
      </c>
    </row>
    <row r="57" spans="1:43" x14ac:dyDescent="0.25">
      <c r="A57" s="8">
        <v>178</v>
      </c>
      <c r="B57" s="8">
        <v>1</v>
      </c>
      <c r="C57" s="8" t="s">
        <v>71</v>
      </c>
      <c r="D57" s="8">
        <v>1</v>
      </c>
      <c r="E57" s="8">
        <v>20220523</v>
      </c>
      <c r="F57" s="9">
        <v>37399.785416666666</v>
      </c>
      <c r="G57" s="10">
        <v>1193</v>
      </c>
      <c r="H57" s="8">
        <v>932</v>
      </c>
      <c r="I57" s="8" t="s">
        <v>24</v>
      </c>
      <c r="J57" s="18" t="s">
        <v>103</v>
      </c>
      <c r="K57" s="6">
        <v>2.6</v>
      </c>
      <c r="L57" s="7">
        <v>21.3</v>
      </c>
      <c r="M57" s="16">
        <v>20.277777777777779</v>
      </c>
      <c r="N57" s="5">
        <v>28</v>
      </c>
      <c r="O57" s="10">
        <v>68</v>
      </c>
      <c r="P57" s="8" t="s">
        <v>27</v>
      </c>
      <c r="Q57" s="8" t="s">
        <v>38</v>
      </c>
      <c r="R57" s="8" t="s">
        <v>29</v>
      </c>
      <c r="S57" s="8">
        <v>16</v>
      </c>
      <c r="T57" s="8">
        <v>7</v>
      </c>
      <c r="U57" s="23">
        <f t="shared" si="0"/>
        <v>37.869822485207102</v>
      </c>
      <c r="V57" s="12">
        <f t="shared" si="1"/>
        <v>10.294117647058824</v>
      </c>
      <c r="W57" s="8">
        <v>50</v>
      </c>
      <c r="X57" s="8">
        <v>100</v>
      </c>
      <c r="Y57" s="8">
        <v>0.4</v>
      </c>
      <c r="Z57" s="8" t="s">
        <v>24</v>
      </c>
      <c r="AA57" s="8" t="s">
        <v>25</v>
      </c>
      <c r="AB57" s="8">
        <v>100</v>
      </c>
      <c r="AC57" s="8">
        <v>0</v>
      </c>
      <c r="AD57" s="8">
        <f t="shared" si="2"/>
        <v>0</v>
      </c>
      <c r="AE57" s="8">
        <f t="shared" si="3"/>
        <v>0</v>
      </c>
      <c r="AF57" s="8">
        <v>0</v>
      </c>
      <c r="AG57" s="14" t="e">
        <f>VLOOKUP(H57,#REF!,2)</f>
        <v>#REF!</v>
      </c>
      <c r="AH57" s="13" t="e">
        <f t="shared" si="8"/>
        <v>#REF!</v>
      </c>
      <c r="AI57" s="8">
        <f t="shared" si="9"/>
        <v>0</v>
      </c>
      <c r="AJ57" s="8" t="e">
        <f t="shared" si="10"/>
        <v>#REF!</v>
      </c>
      <c r="AK57" s="9" t="s">
        <v>25</v>
      </c>
      <c r="AL57" s="24"/>
      <c r="AM57" s="8" t="s">
        <v>25</v>
      </c>
      <c r="AN57" s="8" t="s">
        <v>25</v>
      </c>
      <c r="AO57" s="8">
        <v>0</v>
      </c>
      <c r="AP57" s="8" t="s">
        <v>26</v>
      </c>
      <c r="AQ57" s="8" t="s">
        <v>26</v>
      </c>
    </row>
    <row r="58" spans="1:43" x14ac:dyDescent="0.25">
      <c r="A58" s="8">
        <v>20</v>
      </c>
      <c r="B58" s="8">
        <v>2</v>
      </c>
      <c r="C58" s="25" t="s">
        <v>71</v>
      </c>
      <c r="D58" s="8">
        <v>1</v>
      </c>
      <c r="E58" s="25">
        <v>20220314</v>
      </c>
      <c r="F58" s="26">
        <v>44634.712500000001</v>
      </c>
      <c r="G58" s="27">
        <v>1005</v>
      </c>
      <c r="H58" s="25">
        <v>1510</v>
      </c>
      <c r="I58" s="25" t="s">
        <v>26</v>
      </c>
      <c r="J58" s="20" t="s">
        <v>102</v>
      </c>
      <c r="K58" s="4">
        <f>10^(1.154*LOG(H58/10)-1.838)</f>
        <v>4.7483136348165136</v>
      </c>
      <c r="L58" s="1"/>
      <c r="M58" s="2"/>
      <c r="N58" s="1">
        <v>47.6</v>
      </c>
      <c r="O58" s="27">
        <v>592</v>
      </c>
      <c r="P58" s="25" t="s">
        <v>21</v>
      </c>
      <c r="Q58" s="25" t="s">
        <v>22</v>
      </c>
      <c r="R58" s="25" t="s">
        <v>23</v>
      </c>
      <c r="S58" s="25">
        <v>30</v>
      </c>
      <c r="T58" s="25">
        <v>29</v>
      </c>
      <c r="U58" s="28">
        <f t="shared" si="0"/>
        <v>39.917535030410228</v>
      </c>
      <c r="V58" s="12">
        <f t="shared" si="1"/>
        <v>4.8986486486486482</v>
      </c>
      <c r="W58" s="25">
        <v>76</v>
      </c>
      <c r="X58" s="25">
        <v>180</v>
      </c>
      <c r="Y58" s="25">
        <v>0.6</v>
      </c>
      <c r="Z58" s="25" t="s">
        <v>24</v>
      </c>
      <c r="AA58" s="25" t="s">
        <v>25</v>
      </c>
      <c r="AB58" s="25">
        <v>100</v>
      </c>
      <c r="AC58" s="25">
        <v>0</v>
      </c>
      <c r="AD58" s="8">
        <f t="shared" si="2"/>
        <v>0</v>
      </c>
      <c r="AE58" s="8">
        <f t="shared" si="3"/>
        <v>0</v>
      </c>
      <c r="AF58" s="25">
        <v>0</v>
      </c>
      <c r="AG58" s="29">
        <f>VLOOKUP(H58,'[1]gape_95%CL'!A$6:B$171,2)</f>
        <v>41.995128174953891</v>
      </c>
      <c r="AH58" s="30">
        <f t="shared" si="8"/>
        <v>0.7143685780650183</v>
      </c>
      <c r="AI58" s="25">
        <f t="shared" si="9"/>
        <v>0</v>
      </c>
      <c r="AJ58" s="25">
        <f t="shared" si="10"/>
        <v>0</v>
      </c>
      <c r="AK58" s="26" t="s">
        <v>25</v>
      </c>
      <c r="AM58" s="25" t="s">
        <v>25</v>
      </c>
      <c r="AN58" s="25" t="s">
        <v>25</v>
      </c>
      <c r="AO58" s="25">
        <v>0</v>
      </c>
      <c r="AP58" s="25" t="s">
        <v>26</v>
      </c>
      <c r="AQ58" s="25" t="s">
        <v>26</v>
      </c>
    </row>
    <row r="59" spans="1:43" x14ac:dyDescent="0.25">
      <c r="A59" s="8">
        <v>58</v>
      </c>
      <c r="B59" s="8">
        <v>1</v>
      </c>
      <c r="C59" s="25" t="s">
        <v>71</v>
      </c>
      <c r="D59" s="8">
        <v>1</v>
      </c>
      <c r="E59" s="25">
        <v>20220328</v>
      </c>
      <c r="F59" s="26">
        <v>44648.694444444445</v>
      </c>
      <c r="G59" s="27">
        <v>1062</v>
      </c>
      <c r="H59" s="25">
        <v>1450</v>
      </c>
      <c r="I59" s="25" t="s">
        <v>26</v>
      </c>
      <c r="J59" s="20" t="s">
        <v>102</v>
      </c>
      <c r="K59" s="4">
        <f>10^(1.154*LOG(H59/10)-1.838)</f>
        <v>4.5312567887666004</v>
      </c>
      <c r="L59" s="1"/>
      <c r="M59" s="2"/>
      <c r="N59" s="1">
        <v>44.4</v>
      </c>
      <c r="O59" s="27">
        <v>380</v>
      </c>
      <c r="P59" s="25" t="s">
        <v>21</v>
      </c>
      <c r="Q59" s="25" t="s">
        <v>30</v>
      </c>
      <c r="R59" s="25" t="s">
        <v>23</v>
      </c>
      <c r="S59" s="25">
        <v>29</v>
      </c>
      <c r="T59" s="25">
        <v>35</v>
      </c>
      <c r="U59" s="28">
        <f t="shared" si="0"/>
        <v>40.959877266866741</v>
      </c>
      <c r="V59" s="12">
        <f t="shared" si="1"/>
        <v>9.2105263157894743</v>
      </c>
      <c r="W59" s="25">
        <v>87</v>
      </c>
      <c r="X59" s="25">
        <v>183</v>
      </c>
      <c r="Y59" s="25">
        <v>0.6</v>
      </c>
      <c r="Z59" s="25" t="s">
        <v>24</v>
      </c>
      <c r="AA59" s="25" t="s">
        <v>25</v>
      </c>
      <c r="AB59" s="25">
        <v>100</v>
      </c>
      <c r="AC59" s="25">
        <v>0</v>
      </c>
      <c r="AD59" s="8">
        <f t="shared" si="2"/>
        <v>0</v>
      </c>
      <c r="AE59" s="8">
        <f t="shared" si="3"/>
        <v>0</v>
      </c>
      <c r="AF59" s="25">
        <v>0</v>
      </c>
      <c r="AG59" s="29">
        <f>VLOOKUP(H59,'[1]gape_95%CL'!A$6:B$171,2)</f>
        <v>40.182046298220513</v>
      </c>
      <c r="AH59" s="30">
        <f t="shared" si="8"/>
        <v>0.7217153597596716</v>
      </c>
      <c r="AI59" s="25">
        <f t="shared" si="9"/>
        <v>0</v>
      </c>
      <c r="AJ59" s="25">
        <f t="shared" si="10"/>
        <v>0</v>
      </c>
      <c r="AK59" s="26" t="s">
        <v>25</v>
      </c>
      <c r="AM59" s="25" t="s">
        <v>25</v>
      </c>
      <c r="AN59" s="25" t="s">
        <v>25</v>
      </c>
      <c r="AO59" s="25">
        <v>0</v>
      </c>
      <c r="AP59" s="25" t="s">
        <v>26</v>
      </c>
      <c r="AQ59" s="25" t="s">
        <v>26</v>
      </c>
    </row>
    <row r="60" spans="1:43" x14ac:dyDescent="0.25">
      <c r="A60" s="8">
        <v>49</v>
      </c>
      <c r="B60" s="8">
        <v>1</v>
      </c>
      <c r="C60" s="25" t="s">
        <v>71</v>
      </c>
      <c r="D60" s="8">
        <v>1</v>
      </c>
      <c r="E60" s="25">
        <v>20220328</v>
      </c>
      <c r="F60" s="26">
        <v>44648.70416666667</v>
      </c>
      <c r="G60" s="27">
        <v>1023</v>
      </c>
      <c r="H60" s="25">
        <v>1339</v>
      </c>
      <c r="I60" s="25" t="s">
        <v>26</v>
      </c>
      <c r="J60" s="20" t="s">
        <v>102</v>
      </c>
      <c r="K60" s="4">
        <f>10^(1.154*LOG(H60/10)-1.838)</f>
        <v>4.1333747856935839</v>
      </c>
      <c r="L60" s="1"/>
      <c r="M60" s="2"/>
      <c r="N60" s="1">
        <v>42.3</v>
      </c>
      <c r="O60" s="27">
        <v>454</v>
      </c>
      <c r="P60" s="25" t="s">
        <v>27</v>
      </c>
      <c r="Q60" s="25" t="s">
        <v>22</v>
      </c>
      <c r="R60" s="25" t="s">
        <v>23</v>
      </c>
      <c r="S60" s="25">
        <v>27</v>
      </c>
      <c r="T60" s="25">
        <v>34</v>
      </c>
      <c r="U60" s="28">
        <f t="shared" si="0"/>
        <v>42.669539568857708</v>
      </c>
      <c r="V60" s="12">
        <f t="shared" si="1"/>
        <v>7.4889867841409687</v>
      </c>
      <c r="W60" s="25">
        <v>82</v>
      </c>
      <c r="X60" s="25">
        <v>190</v>
      </c>
      <c r="Y60" s="25">
        <v>0.6</v>
      </c>
      <c r="Z60" s="25" t="s">
        <v>24</v>
      </c>
      <c r="AA60" s="25" t="s">
        <v>25</v>
      </c>
      <c r="AB60" s="25">
        <v>100</v>
      </c>
      <c r="AC60" s="25">
        <v>0</v>
      </c>
      <c r="AD60" s="8">
        <f t="shared" si="2"/>
        <v>0</v>
      </c>
      <c r="AE60" s="8">
        <f t="shared" si="3"/>
        <v>0</v>
      </c>
      <c r="AF60" s="25">
        <v>0</v>
      </c>
      <c r="AG60" s="29">
        <f>VLOOKUP(H60,'[1]gape_95%CL'!A$6:B$171,2)</f>
        <v>36.595562221546828</v>
      </c>
      <c r="AH60" s="30">
        <f t="shared" si="8"/>
        <v>0.73779437617446608</v>
      </c>
      <c r="AI60" s="25">
        <f t="shared" si="9"/>
        <v>0</v>
      </c>
      <c r="AJ60" s="25">
        <f t="shared" si="10"/>
        <v>0</v>
      </c>
      <c r="AK60" s="26" t="s">
        <v>25</v>
      </c>
      <c r="AM60" s="25" t="s">
        <v>25</v>
      </c>
      <c r="AN60" s="25" t="s">
        <v>25</v>
      </c>
      <c r="AO60" s="25">
        <v>0</v>
      </c>
      <c r="AP60" s="25" t="s">
        <v>26</v>
      </c>
      <c r="AQ60" s="25" t="s">
        <v>26</v>
      </c>
    </row>
    <row r="61" spans="1:43" x14ac:dyDescent="0.25">
      <c r="A61" s="8">
        <v>44</v>
      </c>
      <c r="B61" s="8">
        <v>1</v>
      </c>
      <c r="C61" s="25" t="s">
        <v>71</v>
      </c>
      <c r="D61" s="8">
        <v>1</v>
      </c>
      <c r="E61" s="25">
        <v>20220314</v>
      </c>
      <c r="F61" s="26">
        <v>44634.711111111108</v>
      </c>
      <c r="G61" s="27">
        <v>1017</v>
      </c>
      <c r="H61" s="25">
        <v>1290</v>
      </c>
      <c r="I61" s="25" t="s">
        <v>26</v>
      </c>
      <c r="J61" s="20" t="s">
        <v>102</v>
      </c>
      <c r="K61" s="4">
        <f>10^(1.154*LOG(H61/10)-1.838)</f>
        <v>3.959319288750677</v>
      </c>
      <c r="L61" s="1"/>
      <c r="M61" s="2"/>
      <c r="N61" s="1">
        <v>41.3</v>
      </c>
      <c r="O61" s="27">
        <v>340</v>
      </c>
      <c r="P61" s="25" t="s">
        <v>21</v>
      </c>
      <c r="Q61" s="25" t="s">
        <v>22</v>
      </c>
      <c r="R61" s="25" t="s">
        <v>23</v>
      </c>
      <c r="S61" s="25">
        <v>26</v>
      </c>
      <c r="T61" s="25">
        <v>28</v>
      </c>
      <c r="U61" s="28">
        <f t="shared" si="0"/>
        <v>43.122670160241313</v>
      </c>
      <c r="V61" s="12">
        <f t="shared" si="1"/>
        <v>8.235294117647058</v>
      </c>
      <c r="W61" s="25">
        <v>83</v>
      </c>
      <c r="X61" s="25">
        <v>168</v>
      </c>
      <c r="Y61" s="25">
        <v>0.6</v>
      </c>
      <c r="Z61" s="25" t="s">
        <v>24</v>
      </c>
      <c r="AA61" s="25" t="s">
        <v>25</v>
      </c>
      <c r="AB61" s="25">
        <v>100</v>
      </c>
      <c r="AC61" s="25">
        <v>0</v>
      </c>
      <c r="AD61" s="8">
        <f t="shared" si="2"/>
        <v>0</v>
      </c>
      <c r="AE61" s="8">
        <f t="shared" si="3"/>
        <v>0</v>
      </c>
      <c r="AF61" s="25">
        <v>0</v>
      </c>
      <c r="AG61" s="29">
        <f>VLOOKUP(H61,'[1]gape_95%CL'!A$6:B$171,2)</f>
        <v>35.413127149405724</v>
      </c>
      <c r="AH61" s="30">
        <f t="shared" si="8"/>
        <v>0.73419102160358951</v>
      </c>
      <c r="AI61" s="25">
        <f t="shared" si="9"/>
        <v>0</v>
      </c>
      <c r="AJ61" s="25">
        <f t="shared" si="10"/>
        <v>0</v>
      </c>
      <c r="AK61" s="26" t="s">
        <v>25</v>
      </c>
      <c r="AM61" s="25" t="s">
        <v>25</v>
      </c>
      <c r="AN61" s="25" t="s">
        <v>25</v>
      </c>
      <c r="AO61" s="25">
        <v>0</v>
      </c>
      <c r="AP61" s="25" t="s">
        <v>26</v>
      </c>
      <c r="AQ61" s="25" t="s">
        <v>26</v>
      </c>
    </row>
    <row r="62" spans="1:43" x14ac:dyDescent="0.25">
      <c r="A62" s="8">
        <v>103</v>
      </c>
      <c r="B62" s="8">
        <v>1</v>
      </c>
      <c r="C62" s="8" t="s">
        <v>71</v>
      </c>
      <c r="D62" s="8">
        <v>1</v>
      </c>
      <c r="E62" s="8">
        <v>20220321</v>
      </c>
      <c r="F62" s="9">
        <v>44641.769444444442</v>
      </c>
      <c r="G62" s="10">
        <v>1059</v>
      </c>
      <c r="H62" s="8">
        <v>786</v>
      </c>
      <c r="I62" s="8" t="s">
        <v>24</v>
      </c>
      <c r="J62" s="18" t="s">
        <v>103</v>
      </c>
      <c r="K62" s="6">
        <v>2.4</v>
      </c>
      <c r="L62" s="7">
        <v>18.399999999999999</v>
      </c>
      <c r="M62" s="16">
        <v>16.111111111111111</v>
      </c>
      <c r="N62" s="5">
        <v>26.1</v>
      </c>
      <c r="O62" s="10">
        <v>45</v>
      </c>
      <c r="P62" s="8" t="s">
        <v>21</v>
      </c>
      <c r="Q62" s="8" t="s">
        <v>22</v>
      </c>
      <c r="R62" s="8" t="s">
        <v>29</v>
      </c>
      <c r="S62" s="8">
        <v>16</v>
      </c>
      <c r="T62" s="8">
        <v>7</v>
      </c>
      <c r="U62" s="23">
        <f t="shared" si="0"/>
        <v>44.44444444444445</v>
      </c>
      <c r="V62" s="12">
        <f t="shared" si="1"/>
        <v>15.555555555555555</v>
      </c>
      <c r="W62" s="8">
        <v>50</v>
      </c>
      <c r="X62" s="8">
        <v>98</v>
      </c>
      <c r="Y62" s="8">
        <v>0.6</v>
      </c>
      <c r="Z62" s="8" t="s">
        <v>24</v>
      </c>
      <c r="AA62" s="8" t="s">
        <v>25</v>
      </c>
      <c r="AB62" s="8">
        <v>100</v>
      </c>
      <c r="AC62" s="8">
        <v>0</v>
      </c>
      <c r="AD62" s="8">
        <f t="shared" si="2"/>
        <v>0</v>
      </c>
      <c r="AE62" s="8">
        <f t="shared" si="3"/>
        <v>0</v>
      </c>
      <c r="AF62" s="8">
        <v>0</v>
      </c>
      <c r="AG62" s="14">
        <f>VLOOKUP(H62,'[1]gape_95%CL'!A$6:B$171,2)</f>
        <v>21.149407105780746</v>
      </c>
      <c r="AH62" s="13">
        <f t="shared" si="8"/>
        <v>0.75652238949179507</v>
      </c>
      <c r="AI62" s="8">
        <f t="shared" si="9"/>
        <v>0</v>
      </c>
      <c r="AJ62" s="8">
        <f t="shared" si="10"/>
        <v>0</v>
      </c>
      <c r="AK62" s="9" t="s">
        <v>25</v>
      </c>
      <c r="AM62" s="8" t="s">
        <v>25</v>
      </c>
      <c r="AN62" s="8" t="s">
        <v>25</v>
      </c>
      <c r="AO62" s="8">
        <v>0</v>
      </c>
      <c r="AP62" s="8" t="s">
        <v>26</v>
      </c>
      <c r="AQ62" s="8" t="s">
        <v>26</v>
      </c>
    </row>
    <row r="63" spans="1:43" x14ac:dyDescent="0.25">
      <c r="A63" s="8">
        <v>113</v>
      </c>
      <c r="B63" s="8">
        <v>1</v>
      </c>
      <c r="C63" s="8" t="s">
        <v>71</v>
      </c>
      <c r="D63" s="8">
        <v>1</v>
      </c>
      <c r="E63" s="8">
        <v>20220516</v>
      </c>
      <c r="F63" s="9">
        <v>44697.775000000001</v>
      </c>
      <c r="G63" s="10">
        <v>1178</v>
      </c>
      <c r="H63" s="8">
        <v>814</v>
      </c>
      <c r="I63" s="8" t="s">
        <v>24</v>
      </c>
      <c r="J63" s="18" t="s">
        <v>103</v>
      </c>
      <c r="K63" s="6">
        <v>2.4</v>
      </c>
      <c r="L63" s="7">
        <v>18.5</v>
      </c>
      <c r="M63" s="16">
        <v>19.722222222222221</v>
      </c>
      <c r="N63" s="5">
        <v>25.6</v>
      </c>
      <c r="O63" s="10">
        <v>42</v>
      </c>
      <c r="P63" s="8" t="s">
        <v>27</v>
      </c>
      <c r="Q63" s="8" t="s">
        <v>50</v>
      </c>
      <c r="R63" s="8" t="s">
        <v>29</v>
      </c>
      <c r="S63" s="8">
        <v>16</v>
      </c>
      <c r="T63" s="8">
        <v>7</v>
      </c>
      <c r="U63" s="23">
        <f t="shared" si="0"/>
        <v>44.44444444444445</v>
      </c>
      <c r="V63" s="12">
        <f t="shared" si="1"/>
        <v>16.666666666666668</v>
      </c>
      <c r="W63" s="8">
        <v>49</v>
      </c>
      <c r="X63" s="8">
        <v>95</v>
      </c>
      <c r="Y63" s="8">
        <v>0.6</v>
      </c>
      <c r="Z63" s="8" t="s">
        <v>24</v>
      </c>
      <c r="AA63" s="8" t="s">
        <v>25</v>
      </c>
      <c r="AB63" s="8">
        <v>100</v>
      </c>
      <c r="AC63" s="8">
        <v>0</v>
      </c>
      <c r="AD63" s="8">
        <f t="shared" si="2"/>
        <v>0</v>
      </c>
      <c r="AE63" s="8">
        <f t="shared" si="3"/>
        <v>0</v>
      </c>
      <c r="AF63" s="8">
        <v>0</v>
      </c>
      <c r="AG63" s="14" t="e">
        <f>VLOOKUP(H63,#REF!,2)</f>
        <v>#REF!</v>
      </c>
      <c r="AH63" s="13" t="e">
        <f t="shared" si="8"/>
        <v>#REF!</v>
      </c>
      <c r="AI63" s="8">
        <f t="shared" si="9"/>
        <v>0</v>
      </c>
      <c r="AJ63" s="8" t="e">
        <f t="shared" si="10"/>
        <v>#REF!</v>
      </c>
      <c r="AK63" s="9" t="s">
        <v>25</v>
      </c>
      <c r="AM63" s="8" t="s">
        <v>25</v>
      </c>
      <c r="AN63" s="8" t="s">
        <v>25</v>
      </c>
      <c r="AO63" s="8">
        <v>0</v>
      </c>
      <c r="AP63" s="8" t="s">
        <v>26</v>
      </c>
      <c r="AQ63" s="8" t="s">
        <v>26</v>
      </c>
    </row>
    <row r="64" spans="1:43" x14ac:dyDescent="0.25">
      <c r="A64" s="8">
        <v>149</v>
      </c>
      <c r="B64" s="8">
        <v>1</v>
      </c>
      <c r="C64" s="8" t="s">
        <v>71</v>
      </c>
      <c r="D64" s="8">
        <v>1</v>
      </c>
      <c r="E64" s="8">
        <v>20220523</v>
      </c>
      <c r="F64" s="9">
        <v>37399.738194444442</v>
      </c>
      <c r="G64" s="10">
        <v>1205</v>
      </c>
      <c r="H64" s="8">
        <v>885</v>
      </c>
      <c r="I64" s="8" t="s">
        <v>24</v>
      </c>
      <c r="J64" s="18" t="s">
        <v>103</v>
      </c>
      <c r="K64" s="6">
        <v>2.4</v>
      </c>
      <c r="L64" s="7">
        <v>19</v>
      </c>
      <c r="M64" s="16">
        <v>16.666666666666668</v>
      </c>
      <c r="N64" s="5">
        <v>27.8</v>
      </c>
      <c r="O64" s="10">
        <v>56</v>
      </c>
      <c r="P64" s="8" t="s">
        <v>21</v>
      </c>
      <c r="Q64" s="8" t="s">
        <v>51</v>
      </c>
      <c r="R64" s="8" t="s">
        <v>29</v>
      </c>
      <c r="S64" s="8">
        <v>16</v>
      </c>
      <c r="T64" s="8">
        <v>9</v>
      </c>
      <c r="U64" s="23">
        <f t="shared" si="0"/>
        <v>44.44444444444445</v>
      </c>
      <c r="V64" s="12">
        <f t="shared" si="1"/>
        <v>16.071428571428573</v>
      </c>
      <c r="W64" s="8">
        <v>51</v>
      </c>
      <c r="X64" s="8">
        <v>116</v>
      </c>
      <c r="Y64" s="8">
        <v>0.5</v>
      </c>
      <c r="Z64" s="8" t="s">
        <v>24</v>
      </c>
      <c r="AA64" s="8" t="s">
        <v>25</v>
      </c>
      <c r="AB64" s="8">
        <v>100</v>
      </c>
      <c r="AC64" s="8">
        <v>0</v>
      </c>
      <c r="AD64" s="8">
        <f t="shared" si="2"/>
        <v>0</v>
      </c>
      <c r="AE64" s="8">
        <f t="shared" si="3"/>
        <v>0</v>
      </c>
      <c r="AF64" s="8">
        <v>0</v>
      </c>
      <c r="AG64" s="14" t="e">
        <f>VLOOKUP(H64,#REF!,2)</f>
        <v>#REF!</v>
      </c>
      <c r="AH64" s="13" t="e">
        <f t="shared" si="8"/>
        <v>#REF!</v>
      </c>
      <c r="AI64" s="8">
        <f t="shared" si="9"/>
        <v>0</v>
      </c>
      <c r="AJ64" s="8" t="e">
        <f t="shared" si="10"/>
        <v>#REF!</v>
      </c>
      <c r="AK64" s="9" t="s">
        <v>25</v>
      </c>
      <c r="AL64" s="24"/>
      <c r="AM64" s="8" t="s">
        <v>25</v>
      </c>
      <c r="AN64" s="8" t="s">
        <v>25</v>
      </c>
      <c r="AO64" s="8">
        <v>0</v>
      </c>
      <c r="AP64" s="8" t="s">
        <v>26</v>
      </c>
      <c r="AQ64" s="8" t="s">
        <v>26</v>
      </c>
    </row>
    <row r="65" spans="1:43" x14ac:dyDescent="0.25">
      <c r="A65" s="8">
        <v>168</v>
      </c>
      <c r="B65" s="8">
        <v>1</v>
      </c>
      <c r="C65" s="8" t="s">
        <v>71</v>
      </c>
      <c r="D65" s="8">
        <v>1</v>
      </c>
      <c r="E65" s="8">
        <v>20220523</v>
      </c>
      <c r="F65" s="9">
        <v>37399.738194444442</v>
      </c>
      <c r="G65" s="10">
        <v>1207</v>
      </c>
      <c r="H65" s="8">
        <v>915</v>
      </c>
      <c r="I65" s="8" t="s">
        <v>24</v>
      </c>
      <c r="J65" s="18" t="s">
        <v>103</v>
      </c>
      <c r="K65" s="6">
        <v>2.4</v>
      </c>
      <c r="L65" s="7">
        <v>20.5</v>
      </c>
      <c r="M65" s="16">
        <v>14.166666666666666</v>
      </c>
      <c r="N65" s="5">
        <v>26.3</v>
      </c>
      <c r="O65" s="10">
        <v>66</v>
      </c>
      <c r="P65" s="8" t="s">
        <v>21</v>
      </c>
      <c r="Q65" s="8" t="s">
        <v>30</v>
      </c>
      <c r="R65" s="8" t="s">
        <v>29</v>
      </c>
      <c r="S65" s="8">
        <v>16</v>
      </c>
      <c r="T65" s="8">
        <v>7</v>
      </c>
      <c r="U65" s="23">
        <f t="shared" si="0"/>
        <v>44.44444444444445</v>
      </c>
      <c r="V65" s="12">
        <f t="shared" si="1"/>
        <v>10.606060606060606</v>
      </c>
      <c r="W65" s="8">
        <v>52</v>
      </c>
      <c r="X65" s="8">
        <v>111</v>
      </c>
      <c r="Y65" s="8">
        <v>0.4</v>
      </c>
      <c r="Z65" s="8" t="s">
        <v>24</v>
      </c>
      <c r="AA65" s="8" t="s">
        <v>25</v>
      </c>
      <c r="AB65" s="8">
        <v>100</v>
      </c>
      <c r="AC65" s="8">
        <v>0</v>
      </c>
      <c r="AD65" s="8">
        <f t="shared" si="2"/>
        <v>0</v>
      </c>
      <c r="AE65" s="8">
        <f t="shared" si="3"/>
        <v>0</v>
      </c>
      <c r="AF65" s="8">
        <v>0</v>
      </c>
      <c r="AG65" s="14" t="e">
        <f>VLOOKUP(H65,#REF!,2)</f>
        <v>#REF!</v>
      </c>
      <c r="AH65" s="13" t="e">
        <f t="shared" si="8"/>
        <v>#REF!</v>
      </c>
      <c r="AI65" s="8">
        <f t="shared" si="9"/>
        <v>0</v>
      </c>
      <c r="AJ65" s="8" t="e">
        <f t="shared" si="10"/>
        <v>#REF!</v>
      </c>
      <c r="AK65" s="9" t="s">
        <v>25</v>
      </c>
      <c r="AL65" s="24"/>
      <c r="AM65" s="8" t="s">
        <v>25</v>
      </c>
      <c r="AN65" s="8" t="s">
        <v>25</v>
      </c>
      <c r="AO65" s="8">
        <v>0</v>
      </c>
      <c r="AP65" s="8" t="s">
        <v>26</v>
      </c>
      <c r="AQ65" s="8" t="s">
        <v>26</v>
      </c>
    </row>
    <row r="66" spans="1:43" x14ac:dyDescent="0.25">
      <c r="A66" s="8">
        <v>130</v>
      </c>
      <c r="B66" s="8">
        <v>1</v>
      </c>
      <c r="C66" s="8" t="s">
        <v>71</v>
      </c>
      <c r="D66" s="8">
        <v>1</v>
      </c>
      <c r="E66" s="8">
        <v>20220523</v>
      </c>
      <c r="F66" s="9">
        <v>37399.779166666667</v>
      </c>
      <c r="G66" s="10">
        <v>1196</v>
      </c>
      <c r="H66" s="8">
        <v>853</v>
      </c>
      <c r="I66" s="8" t="s">
        <v>24</v>
      </c>
      <c r="J66" s="18" t="s">
        <v>103</v>
      </c>
      <c r="K66" s="6">
        <v>2.2000000000000002</v>
      </c>
      <c r="L66" s="7">
        <v>19.8</v>
      </c>
      <c r="M66" s="16">
        <v>14.166666666666666</v>
      </c>
      <c r="N66" s="5">
        <v>23.7</v>
      </c>
      <c r="O66" s="10">
        <v>60</v>
      </c>
      <c r="P66" s="8" t="s">
        <v>21</v>
      </c>
      <c r="Q66" s="8" t="s">
        <v>38</v>
      </c>
      <c r="R66" s="8" t="s">
        <v>29</v>
      </c>
      <c r="S66" s="8">
        <v>15</v>
      </c>
      <c r="T66" s="8">
        <v>6</v>
      </c>
      <c r="U66" s="23">
        <f t="shared" si="0"/>
        <v>46.487603305785115</v>
      </c>
      <c r="V66" s="12">
        <f t="shared" si="1"/>
        <v>10</v>
      </c>
      <c r="W66" s="8">
        <v>43</v>
      </c>
      <c r="X66" s="8">
        <v>110</v>
      </c>
      <c r="Y66" s="8">
        <v>0.5</v>
      </c>
      <c r="Z66" s="8" t="s">
        <v>24</v>
      </c>
      <c r="AA66" s="8" t="s">
        <v>25</v>
      </c>
      <c r="AB66" s="8">
        <v>100</v>
      </c>
      <c r="AC66" s="8">
        <v>0</v>
      </c>
      <c r="AD66" s="8">
        <f t="shared" si="2"/>
        <v>0</v>
      </c>
      <c r="AE66" s="8">
        <f t="shared" si="3"/>
        <v>0</v>
      </c>
      <c r="AF66" s="8">
        <v>0</v>
      </c>
      <c r="AG66" s="14" t="e">
        <f>VLOOKUP(H66,#REF!,2)</f>
        <v>#REF!</v>
      </c>
      <c r="AH66" s="13" t="e">
        <f t="shared" si="8"/>
        <v>#REF!</v>
      </c>
      <c r="AI66" s="8">
        <f t="shared" si="9"/>
        <v>0</v>
      </c>
      <c r="AJ66" s="8" t="e">
        <f t="shared" si="10"/>
        <v>#REF!</v>
      </c>
      <c r="AK66" s="9" t="s">
        <v>25</v>
      </c>
      <c r="AL66" s="24"/>
      <c r="AM66" s="8" t="s">
        <v>25</v>
      </c>
      <c r="AN66" s="8" t="s">
        <v>25</v>
      </c>
      <c r="AO66" s="8">
        <v>0</v>
      </c>
      <c r="AP66" s="8" t="s">
        <v>26</v>
      </c>
      <c r="AQ66" s="8" t="s">
        <v>26</v>
      </c>
    </row>
    <row r="67" spans="1:43" x14ac:dyDescent="0.25">
      <c r="A67" s="8">
        <v>65</v>
      </c>
      <c r="B67" s="8">
        <v>1</v>
      </c>
      <c r="C67" s="25" t="s">
        <v>71</v>
      </c>
      <c r="D67" s="8">
        <v>1</v>
      </c>
      <c r="E67" s="25">
        <v>20220425</v>
      </c>
      <c r="F67" s="26">
        <v>44676.719444444447</v>
      </c>
      <c r="G67" s="27">
        <v>1069</v>
      </c>
      <c r="H67" s="25">
        <v>1410</v>
      </c>
      <c r="I67" s="25" t="s">
        <v>26</v>
      </c>
      <c r="J67" s="20" t="s">
        <v>102</v>
      </c>
      <c r="K67" s="4">
        <f>10^(1.154*LOG(H67/10)-1.838)</f>
        <v>4.3873153944745171</v>
      </c>
      <c r="L67" s="1"/>
      <c r="M67" s="2"/>
      <c r="N67" s="1">
        <v>40.4</v>
      </c>
      <c r="O67" s="27">
        <v>430</v>
      </c>
      <c r="P67" s="25" t="s">
        <v>21</v>
      </c>
      <c r="Q67" s="25" t="s">
        <v>38</v>
      </c>
      <c r="R67" s="25" t="s">
        <v>29</v>
      </c>
      <c r="S67" s="25">
        <v>30</v>
      </c>
      <c r="T67" s="25">
        <v>39</v>
      </c>
      <c r="U67" s="28">
        <f t="shared" si="0"/>
        <v>46.756801798965519</v>
      </c>
      <c r="V67" s="12">
        <f t="shared" si="1"/>
        <v>9.0697674418604652</v>
      </c>
      <c r="W67" s="25">
        <v>86</v>
      </c>
      <c r="X67" s="25">
        <v>178</v>
      </c>
      <c r="Y67" s="25">
        <v>0.7</v>
      </c>
      <c r="Z67" s="25" t="s">
        <v>24</v>
      </c>
      <c r="AA67" s="25" t="s">
        <v>25</v>
      </c>
      <c r="AB67" s="25">
        <v>100</v>
      </c>
      <c r="AC67" s="25">
        <v>0</v>
      </c>
      <c r="AD67" s="8">
        <f t="shared" si="2"/>
        <v>0</v>
      </c>
      <c r="AE67" s="8">
        <f t="shared" si="3"/>
        <v>0</v>
      </c>
      <c r="AF67" s="25">
        <v>0</v>
      </c>
      <c r="AG67" s="29">
        <f>VLOOKUP(H67,'[1]gape_95%CL'!A$6:B$171,2)</f>
        <v>38.980401803350119</v>
      </c>
      <c r="AH67" s="30">
        <f t="shared" si="8"/>
        <v>0.76961751577998583</v>
      </c>
      <c r="AI67" s="25">
        <f t="shared" si="9"/>
        <v>0</v>
      </c>
      <c r="AJ67" s="25">
        <f t="shared" si="10"/>
        <v>0</v>
      </c>
      <c r="AK67" s="26" t="s">
        <v>25</v>
      </c>
      <c r="AM67" s="25" t="s">
        <v>25</v>
      </c>
      <c r="AN67" s="25" t="s">
        <v>25</v>
      </c>
      <c r="AO67" s="25">
        <v>0</v>
      </c>
      <c r="AP67" s="25" t="s">
        <v>26</v>
      </c>
      <c r="AQ67" s="25" t="s">
        <v>26</v>
      </c>
    </row>
    <row r="68" spans="1:43" x14ac:dyDescent="0.25">
      <c r="A68" s="8">
        <v>18</v>
      </c>
      <c r="B68" s="8">
        <v>1</v>
      </c>
      <c r="C68" s="25" t="s">
        <v>71</v>
      </c>
      <c r="D68" s="8">
        <v>1</v>
      </c>
      <c r="E68" s="25">
        <v>20220328</v>
      </c>
      <c r="F68" s="26">
        <v>44648.7</v>
      </c>
      <c r="G68" s="27">
        <v>1004</v>
      </c>
      <c r="H68" s="25">
        <v>1395</v>
      </c>
      <c r="I68" s="25" t="s">
        <v>26</v>
      </c>
      <c r="J68" s="20" t="s">
        <v>102</v>
      </c>
      <c r="K68" s="4">
        <f>10^(1.154*LOG(H68/10)-1.838)</f>
        <v>4.3334983504117615</v>
      </c>
      <c r="L68" s="1"/>
      <c r="M68" s="2"/>
      <c r="N68" s="1">
        <v>44.2</v>
      </c>
      <c r="O68" s="27">
        <v>361</v>
      </c>
      <c r="P68" s="25" t="s">
        <v>21</v>
      </c>
      <c r="Q68" s="25" t="s">
        <v>22</v>
      </c>
      <c r="R68" s="25" t="s">
        <v>23</v>
      </c>
      <c r="S68" s="25">
        <v>30</v>
      </c>
      <c r="T68" s="25">
        <v>43</v>
      </c>
      <c r="U68" s="28">
        <f t="shared" ref="U68:U131" si="11">100*(PI()*(0.5*S68/10)^2/(PI()*(0.5*K68)^2))</f>
        <v>47.92534393630779</v>
      </c>
      <c r="V68" s="12">
        <f t="shared" ref="V68:V131" si="12">100*T68/O68</f>
        <v>11.911357340720222</v>
      </c>
      <c r="W68" s="25">
        <v>90</v>
      </c>
      <c r="X68" s="25">
        <v>199</v>
      </c>
      <c r="Y68" s="25">
        <v>0.7</v>
      </c>
      <c r="Z68" s="25" t="s">
        <v>24</v>
      </c>
      <c r="AA68" s="25" t="s">
        <v>25</v>
      </c>
      <c r="AB68" s="25">
        <v>100</v>
      </c>
      <c r="AC68" s="25">
        <v>0</v>
      </c>
      <c r="AD68" s="8">
        <f t="shared" ref="AD68:AD131" si="13">IF(AC68=0,0,1)</f>
        <v>0</v>
      </c>
      <c r="AE68" s="8">
        <f t="shared" ref="AE68:AE131" si="14">IF(AF68=6,1,0)</f>
        <v>0</v>
      </c>
      <c r="AF68" s="25">
        <v>0</v>
      </c>
      <c r="AG68" s="29">
        <f>VLOOKUP(H68,'[1]gape_95%CL'!A$6:B$171,2)</f>
        <v>38.381819415130749</v>
      </c>
      <c r="AH68" s="30">
        <f t="shared" si="8"/>
        <v>0.78162006015205998</v>
      </c>
      <c r="AI68" s="25">
        <f t="shared" si="9"/>
        <v>0</v>
      </c>
      <c r="AJ68" s="25">
        <f t="shared" si="10"/>
        <v>0</v>
      </c>
      <c r="AK68" s="26" t="s">
        <v>25</v>
      </c>
      <c r="AM68" s="25" t="s">
        <v>25</v>
      </c>
      <c r="AN68" s="25" t="s">
        <v>25</v>
      </c>
      <c r="AO68" s="25">
        <v>0</v>
      </c>
      <c r="AP68" s="25" t="s">
        <v>26</v>
      </c>
      <c r="AQ68" s="25" t="s">
        <v>26</v>
      </c>
    </row>
    <row r="69" spans="1:43" x14ac:dyDescent="0.25">
      <c r="A69" s="8">
        <v>170</v>
      </c>
      <c r="B69" s="8">
        <v>1</v>
      </c>
      <c r="C69" s="8" t="s">
        <v>71</v>
      </c>
      <c r="D69" s="8">
        <v>1</v>
      </c>
      <c r="E69" s="8">
        <v>20220314</v>
      </c>
      <c r="F69" s="9">
        <v>44634.730555555558</v>
      </c>
      <c r="G69" s="10">
        <v>1027</v>
      </c>
      <c r="H69" s="8">
        <v>919</v>
      </c>
      <c r="I69" s="8" t="s">
        <v>24</v>
      </c>
      <c r="J69" s="18" t="s">
        <v>103</v>
      </c>
      <c r="K69" s="6">
        <v>2.6</v>
      </c>
      <c r="L69" s="7">
        <v>20.2</v>
      </c>
      <c r="M69" s="16">
        <v>16.666666666666668</v>
      </c>
      <c r="N69" s="5">
        <v>28.2</v>
      </c>
      <c r="O69" s="10">
        <v>67</v>
      </c>
      <c r="P69" s="8" t="s">
        <v>21</v>
      </c>
      <c r="Q69" s="8" t="s">
        <v>30</v>
      </c>
      <c r="R69" s="8" t="s">
        <v>29</v>
      </c>
      <c r="S69" s="8">
        <v>18</v>
      </c>
      <c r="T69" s="8">
        <v>7</v>
      </c>
      <c r="U69" s="23">
        <f t="shared" si="11"/>
        <v>47.928994082840241</v>
      </c>
      <c r="V69" s="12">
        <f t="shared" si="12"/>
        <v>10.447761194029852</v>
      </c>
      <c r="W69" s="8">
        <v>52</v>
      </c>
      <c r="X69" s="8">
        <v>100</v>
      </c>
      <c r="Y69" s="8">
        <v>0.6</v>
      </c>
      <c r="Z69" s="8" t="s">
        <v>24</v>
      </c>
      <c r="AA69" s="8" t="s">
        <v>25</v>
      </c>
      <c r="AB69" s="8">
        <v>100</v>
      </c>
      <c r="AC69" s="8">
        <v>0</v>
      </c>
      <c r="AD69" s="8">
        <f t="shared" si="13"/>
        <v>0</v>
      </c>
      <c r="AE69" s="8">
        <f t="shared" si="14"/>
        <v>0</v>
      </c>
      <c r="AF69" s="8">
        <v>0</v>
      </c>
      <c r="AG69" s="14">
        <f>VLOOKUP(H69,'[1]gape_95%CL'!A$6:B$171,2)</f>
        <v>24.618719338007327</v>
      </c>
      <c r="AH69" s="13">
        <f t="shared" si="8"/>
        <v>0.73115094870962305</v>
      </c>
      <c r="AI69" s="8">
        <f t="shared" si="9"/>
        <v>0</v>
      </c>
      <c r="AJ69" s="8">
        <f t="shared" si="10"/>
        <v>0</v>
      </c>
      <c r="AK69" s="9" t="s">
        <v>25</v>
      </c>
      <c r="AM69" s="8" t="s">
        <v>25</v>
      </c>
      <c r="AN69" s="8" t="s">
        <v>25</v>
      </c>
      <c r="AO69" s="8">
        <v>0</v>
      </c>
      <c r="AP69" s="8" t="s">
        <v>26</v>
      </c>
      <c r="AQ69" s="8" t="s">
        <v>26</v>
      </c>
    </row>
    <row r="70" spans="1:43" x14ac:dyDescent="0.25">
      <c r="A70" s="8">
        <v>148</v>
      </c>
      <c r="B70" s="8">
        <v>1</v>
      </c>
      <c r="C70" s="8" t="s">
        <v>71</v>
      </c>
      <c r="D70" s="8">
        <v>1</v>
      </c>
      <c r="E70" s="8">
        <v>20220516</v>
      </c>
      <c r="F70" s="9">
        <v>44697.776388888888</v>
      </c>
      <c r="G70" s="10">
        <v>1176</v>
      </c>
      <c r="H70" s="8">
        <v>885</v>
      </c>
      <c r="I70" s="8" t="s">
        <v>24</v>
      </c>
      <c r="J70" s="18" t="s">
        <v>103</v>
      </c>
      <c r="K70" s="6">
        <v>2.2999999999999998</v>
      </c>
      <c r="L70" s="7">
        <v>20.5</v>
      </c>
      <c r="M70" s="16">
        <v>13.888888888888889</v>
      </c>
      <c r="N70" s="5">
        <v>27.4</v>
      </c>
      <c r="O70" s="10">
        <v>62</v>
      </c>
      <c r="P70" s="8" t="s">
        <v>27</v>
      </c>
      <c r="Q70" s="8" t="s">
        <v>50</v>
      </c>
      <c r="R70" s="8" t="s">
        <v>29</v>
      </c>
      <c r="S70" s="8">
        <v>16</v>
      </c>
      <c r="T70" s="8">
        <v>6</v>
      </c>
      <c r="U70" s="23">
        <f t="shared" si="11"/>
        <v>48.393194706994343</v>
      </c>
      <c r="V70" s="12">
        <f t="shared" si="12"/>
        <v>9.67741935483871</v>
      </c>
      <c r="W70" s="8">
        <v>54</v>
      </c>
      <c r="X70" s="8">
        <v>100</v>
      </c>
      <c r="Y70" s="8">
        <v>0.5</v>
      </c>
      <c r="Z70" s="8" t="s">
        <v>24</v>
      </c>
      <c r="AA70" s="8" t="s">
        <v>25</v>
      </c>
      <c r="AB70" s="8">
        <v>100</v>
      </c>
      <c r="AC70" s="8">
        <v>0</v>
      </c>
      <c r="AD70" s="8">
        <f t="shared" si="13"/>
        <v>0</v>
      </c>
      <c r="AE70" s="8">
        <f t="shared" si="14"/>
        <v>0</v>
      </c>
      <c r="AF70" s="8">
        <v>0</v>
      </c>
      <c r="AG70" s="14" t="e">
        <f>VLOOKUP(H70,#REF!,2)</f>
        <v>#REF!</v>
      </c>
      <c r="AH70" s="13" t="e">
        <f t="shared" si="8"/>
        <v>#REF!</v>
      </c>
      <c r="AI70" s="8">
        <f t="shared" si="9"/>
        <v>0</v>
      </c>
      <c r="AJ70" s="8" t="e">
        <f t="shared" si="10"/>
        <v>#REF!</v>
      </c>
      <c r="AK70" s="9" t="s">
        <v>25</v>
      </c>
      <c r="AM70" s="8" t="s">
        <v>25</v>
      </c>
      <c r="AN70" s="8" t="s">
        <v>25</v>
      </c>
      <c r="AO70" s="8">
        <v>0</v>
      </c>
      <c r="AP70" s="8" t="s">
        <v>26</v>
      </c>
      <c r="AQ70" s="8" t="s">
        <v>26</v>
      </c>
    </row>
    <row r="71" spans="1:43" x14ac:dyDescent="0.25">
      <c r="A71" s="8">
        <v>90</v>
      </c>
      <c r="B71" s="8">
        <v>1</v>
      </c>
      <c r="C71" s="8" t="s">
        <v>71</v>
      </c>
      <c r="D71" s="8">
        <v>1</v>
      </c>
      <c r="E71" s="8">
        <v>20220321</v>
      </c>
      <c r="F71" s="9">
        <v>44641.758333333331</v>
      </c>
      <c r="G71" s="10">
        <v>1050</v>
      </c>
      <c r="H71" s="8">
        <v>733</v>
      </c>
      <c r="I71" s="8" t="s">
        <v>24</v>
      </c>
      <c r="J71" s="18" t="s">
        <v>103</v>
      </c>
      <c r="K71" s="6">
        <v>2</v>
      </c>
      <c r="L71" s="7">
        <v>16.899999999999999</v>
      </c>
      <c r="M71" s="16">
        <v>15</v>
      </c>
      <c r="N71" s="5">
        <v>23.5</v>
      </c>
      <c r="O71" s="10">
        <v>39</v>
      </c>
      <c r="P71" s="8" t="s">
        <v>27</v>
      </c>
      <c r="Q71" s="8" t="s">
        <v>22</v>
      </c>
      <c r="R71" s="8" t="s">
        <v>29</v>
      </c>
      <c r="S71" s="8">
        <v>14</v>
      </c>
      <c r="T71" s="8">
        <v>7</v>
      </c>
      <c r="U71" s="23">
        <f t="shared" si="11"/>
        <v>48.999999999999993</v>
      </c>
      <c r="V71" s="12">
        <f t="shared" si="12"/>
        <v>17.948717948717949</v>
      </c>
      <c r="W71" s="8">
        <v>42</v>
      </c>
      <c r="X71" s="8">
        <v>111</v>
      </c>
      <c r="Y71" s="8">
        <v>0.6</v>
      </c>
      <c r="Z71" s="8" t="s">
        <v>24</v>
      </c>
      <c r="AA71" s="8" t="s">
        <v>25</v>
      </c>
      <c r="AB71" s="8">
        <v>100</v>
      </c>
      <c r="AC71" s="8">
        <v>0</v>
      </c>
      <c r="AD71" s="8">
        <f t="shared" si="13"/>
        <v>0</v>
      </c>
      <c r="AE71" s="8">
        <f t="shared" si="14"/>
        <v>0</v>
      </c>
      <c r="AF71" s="8">
        <v>0</v>
      </c>
      <c r="AG71" s="14">
        <f>VLOOKUP(H71,'[1]gape_95%CL'!A$6:B$171,2)</f>
        <v>19.843126469669588</v>
      </c>
      <c r="AH71" s="13">
        <f t="shared" si="8"/>
        <v>0.70553398031298831</v>
      </c>
      <c r="AI71" s="8">
        <f t="shared" si="9"/>
        <v>0</v>
      </c>
      <c r="AJ71" s="8">
        <f t="shared" si="10"/>
        <v>0</v>
      </c>
      <c r="AK71" s="9" t="s">
        <v>25</v>
      </c>
      <c r="AM71" s="8" t="s">
        <v>25</v>
      </c>
      <c r="AN71" s="8" t="s">
        <v>25</v>
      </c>
      <c r="AO71" s="8">
        <v>0</v>
      </c>
      <c r="AP71" s="8" t="s">
        <v>26</v>
      </c>
      <c r="AQ71" s="8" t="s">
        <v>26</v>
      </c>
    </row>
    <row r="72" spans="1:43" x14ac:dyDescent="0.25">
      <c r="A72" s="8">
        <v>79</v>
      </c>
      <c r="B72" s="8">
        <v>1</v>
      </c>
      <c r="C72" s="25" t="s">
        <v>71</v>
      </c>
      <c r="D72" s="8">
        <v>1</v>
      </c>
      <c r="E72" s="25">
        <v>20220425</v>
      </c>
      <c r="F72" s="26">
        <v>44676.691666666666</v>
      </c>
      <c r="G72" s="27">
        <v>1118</v>
      </c>
      <c r="H72" s="25">
        <v>1297</v>
      </c>
      <c r="I72" s="25" t="s">
        <v>26</v>
      </c>
      <c r="J72" s="20" t="s">
        <v>102</v>
      </c>
      <c r="K72" s="4">
        <f>10^(1.154*LOG(H72/10)-1.838)</f>
        <v>3.984122951087878</v>
      </c>
      <c r="L72" s="1"/>
      <c r="M72" s="2"/>
      <c r="N72" s="1">
        <v>39.1</v>
      </c>
      <c r="O72" s="27">
        <v>312</v>
      </c>
      <c r="P72" s="25" t="s">
        <v>21</v>
      </c>
      <c r="Q72" s="25" t="s">
        <v>38</v>
      </c>
      <c r="R72" s="25" t="s">
        <v>29</v>
      </c>
      <c r="S72" s="25">
        <v>28</v>
      </c>
      <c r="T72" s="25">
        <v>42</v>
      </c>
      <c r="U72" s="28">
        <f t="shared" si="11"/>
        <v>49.391316007755101</v>
      </c>
      <c r="V72" s="12">
        <f t="shared" si="12"/>
        <v>13.461538461538462</v>
      </c>
      <c r="W72" s="25">
        <v>74</v>
      </c>
      <c r="X72" s="25">
        <v>192</v>
      </c>
      <c r="Y72" s="25">
        <v>0.7</v>
      </c>
      <c r="Z72" s="25" t="s">
        <v>24</v>
      </c>
      <c r="AA72" s="25" t="s">
        <v>25</v>
      </c>
      <c r="AB72" s="25">
        <v>100</v>
      </c>
      <c r="AC72" s="25">
        <v>0</v>
      </c>
      <c r="AD72" s="8">
        <f t="shared" si="13"/>
        <v>0</v>
      </c>
      <c r="AE72" s="8">
        <f t="shared" si="14"/>
        <v>0</v>
      </c>
      <c r="AF72" s="25">
        <v>0</v>
      </c>
      <c r="AG72" s="29">
        <f>VLOOKUP(H72,'[1]gape_95%CL'!A$6:B$171,2)</f>
        <v>35.413127149405724</v>
      </c>
      <c r="AH72" s="30">
        <f t="shared" si="8"/>
        <v>0.79066725403463489</v>
      </c>
      <c r="AI72" s="25">
        <f t="shared" si="9"/>
        <v>0</v>
      </c>
      <c r="AJ72" s="25">
        <f t="shared" si="10"/>
        <v>0</v>
      </c>
      <c r="AK72" s="26" t="s">
        <v>25</v>
      </c>
      <c r="AL72" s="24"/>
      <c r="AM72" s="25" t="s">
        <v>25</v>
      </c>
      <c r="AN72" s="25" t="s">
        <v>25</v>
      </c>
      <c r="AO72" s="25">
        <v>0</v>
      </c>
      <c r="AP72" s="25" t="s">
        <v>26</v>
      </c>
      <c r="AQ72" s="25" t="s">
        <v>26</v>
      </c>
    </row>
    <row r="73" spans="1:43" x14ac:dyDescent="0.25">
      <c r="A73" s="8">
        <v>177</v>
      </c>
      <c r="B73" s="8">
        <v>1</v>
      </c>
      <c r="C73" s="8" t="s">
        <v>71</v>
      </c>
      <c r="D73" s="8">
        <v>1</v>
      </c>
      <c r="E73" s="8">
        <v>20220523</v>
      </c>
      <c r="F73" s="9">
        <v>37399.795138888891</v>
      </c>
      <c r="G73" s="10">
        <v>1189</v>
      </c>
      <c r="H73" s="8">
        <v>928</v>
      </c>
      <c r="I73" s="8" t="s">
        <v>24</v>
      </c>
      <c r="J73" s="18" t="s">
        <v>103</v>
      </c>
      <c r="K73" s="6">
        <v>2.4</v>
      </c>
      <c r="L73" s="7">
        <v>20.7</v>
      </c>
      <c r="M73" s="16">
        <v>15.833333333333334</v>
      </c>
      <c r="N73" s="5">
        <v>29</v>
      </c>
      <c r="O73" s="10">
        <v>68</v>
      </c>
      <c r="P73" s="8" t="s">
        <v>27</v>
      </c>
      <c r="Q73" s="8" t="s">
        <v>38</v>
      </c>
      <c r="R73" s="8" t="s">
        <v>29</v>
      </c>
      <c r="S73" s="8">
        <v>17</v>
      </c>
      <c r="T73" s="8">
        <v>7</v>
      </c>
      <c r="U73" s="23">
        <f t="shared" si="11"/>
        <v>50.173611111111107</v>
      </c>
      <c r="V73" s="12">
        <f t="shared" si="12"/>
        <v>10.294117647058824</v>
      </c>
      <c r="W73" s="8">
        <v>51</v>
      </c>
      <c r="X73" s="8">
        <v>102</v>
      </c>
      <c r="Y73" s="8">
        <v>0.5</v>
      </c>
      <c r="Z73" s="8" t="s">
        <v>24</v>
      </c>
      <c r="AA73" s="8" t="s">
        <v>25</v>
      </c>
      <c r="AB73" s="8">
        <v>100</v>
      </c>
      <c r="AC73" s="8">
        <v>0</v>
      </c>
      <c r="AD73" s="8">
        <f t="shared" si="13"/>
        <v>0</v>
      </c>
      <c r="AE73" s="8">
        <f t="shared" si="14"/>
        <v>0</v>
      </c>
      <c r="AF73" s="8">
        <v>0</v>
      </c>
      <c r="AG73" s="14" t="e">
        <f>VLOOKUP(H73,#REF!,2)</f>
        <v>#REF!</v>
      </c>
      <c r="AH73" s="13" t="e">
        <f t="shared" si="8"/>
        <v>#REF!</v>
      </c>
      <c r="AI73" s="8">
        <f t="shared" si="9"/>
        <v>0</v>
      </c>
      <c r="AJ73" s="8" t="e">
        <f t="shared" si="10"/>
        <v>#REF!</v>
      </c>
      <c r="AK73" s="9" t="s">
        <v>25</v>
      </c>
      <c r="AL73" s="24"/>
      <c r="AM73" s="8" t="s">
        <v>25</v>
      </c>
      <c r="AN73" s="8" t="s">
        <v>25</v>
      </c>
      <c r="AO73" s="8">
        <v>0</v>
      </c>
      <c r="AP73" s="8" t="s">
        <v>26</v>
      </c>
      <c r="AQ73" s="8" t="s">
        <v>26</v>
      </c>
    </row>
    <row r="74" spans="1:43" x14ac:dyDescent="0.25">
      <c r="A74" s="8">
        <v>76</v>
      </c>
      <c r="B74" s="8">
        <v>1</v>
      </c>
      <c r="C74" s="25" t="s">
        <v>71</v>
      </c>
      <c r="D74" s="8">
        <v>1</v>
      </c>
      <c r="E74" s="25">
        <v>20220425</v>
      </c>
      <c r="F74" s="26">
        <v>44676.698611111111</v>
      </c>
      <c r="G74" s="27">
        <v>1108</v>
      </c>
      <c r="H74" s="25">
        <v>1260</v>
      </c>
      <c r="I74" s="25" t="s">
        <v>26</v>
      </c>
      <c r="J74" s="20" t="s">
        <v>102</v>
      </c>
      <c r="K74" s="4">
        <f>10^(1.154*LOG(H74/10)-1.838)</f>
        <v>3.853253744028585</v>
      </c>
      <c r="L74" s="1"/>
      <c r="M74" s="2"/>
      <c r="N74" s="1">
        <v>37.299999999999997</v>
      </c>
      <c r="O74" s="27">
        <v>272</v>
      </c>
      <c r="P74" s="25" t="s">
        <v>21</v>
      </c>
      <c r="Q74" s="25" t="s">
        <v>38</v>
      </c>
      <c r="R74" s="25" t="s">
        <v>29</v>
      </c>
      <c r="S74" s="25">
        <v>28</v>
      </c>
      <c r="T74" s="25">
        <v>37</v>
      </c>
      <c r="U74" s="28">
        <f t="shared" si="11"/>
        <v>52.803273186139243</v>
      </c>
      <c r="V74" s="12">
        <f t="shared" si="12"/>
        <v>13.602941176470589</v>
      </c>
      <c r="W74" s="25">
        <v>82</v>
      </c>
      <c r="X74" s="25">
        <v>193</v>
      </c>
      <c r="Y74" s="25">
        <v>0.7</v>
      </c>
      <c r="Z74" s="25" t="s">
        <v>26</v>
      </c>
      <c r="AA74" s="25" t="s">
        <v>43</v>
      </c>
      <c r="AB74" s="25">
        <v>80</v>
      </c>
      <c r="AC74" s="25">
        <v>0</v>
      </c>
      <c r="AD74" s="8">
        <f t="shared" si="13"/>
        <v>0</v>
      </c>
      <c r="AE74" s="8">
        <f t="shared" si="14"/>
        <v>0</v>
      </c>
      <c r="AF74" s="25">
        <v>0</v>
      </c>
      <c r="AG74" s="29">
        <f>VLOOKUP(H74,'[1]gape_95%CL'!A$6:B$171,2)</f>
        <v>34.531024247974457</v>
      </c>
      <c r="AH74" s="30">
        <f t="shared" si="8"/>
        <v>0.8108650296303459</v>
      </c>
      <c r="AI74" s="25">
        <f t="shared" si="9"/>
        <v>0</v>
      </c>
      <c r="AJ74" s="25">
        <f t="shared" si="10"/>
        <v>0</v>
      </c>
      <c r="AK74" s="26" t="s">
        <v>25</v>
      </c>
      <c r="AM74" s="25" t="s">
        <v>25</v>
      </c>
      <c r="AN74" s="25" t="s">
        <v>25</v>
      </c>
      <c r="AO74" s="25">
        <v>0</v>
      </c>
      <c r="AP74" s="25" t="s">
        <v>26</v>
      </c>
      <c r="AQ74" s="25" t="s">
        <v>26</v>
      </c>
    </row>
    <row r="75" spans="1:43" x14ac:dyDescent="0.25">
      <c r="A75" s="8">
        <v>98</v>
      </c>
      <c r="B75" s="8">
        <v>1</v>
      </c>
      <c r="C75" s="34" t="s">
        <v>71</v>
      </c>
      <c r="D75" s="8">
        <v>1</v>
      </c>
      <c r="E75" s="34">
        <v>20220314</v>
      </c>
      <c r="F75" s="35">
        <v>44634.727083333331</v>
      </c>
      <c r="G75" s="36">
        <v>1031</v>
      </c>
      <c r="H75" s="34">
        <v>764</v>
      </c>
      <c r="I75" s="34" t="s">
        <v>24</v>
      </c>
      <c r="J75" s="18" t="s">
        <v>103</v>
      </c>
      <c r="K75" s="6">
        <v>2.2000000000000002</v>
      </c>
      <c r="L75" s="7">
        <v>17.7</v>
      </c>
      <c r="M75" s="16">
        <v>15.277777777777779</v>
      </c>
      <c r="N75" s="37">
        <v>23</v>
      </c>
      <c r="O75" s="36">
        <v>36</v>
      </c>
      <c r="P75" s="34" t="s">
        <v>27</v>
      </c>
      <c r="Q75" s="34" t="s">
        <v>30</v>
      </c>
      <c r="R75" s="34" t="s">
        <v>29</v>
      </c>
      <c r="S75" s="34">
        <v>16</v>
      </c>
      <c r="T75" s="34">
        <v>8</v>
      </c>
      <c r="U75" s="23">
        <f t="shared" si="11"/>
        <v>52.892561983471062</v>
      </c>
      <c r="V75" s="12">
        <f t="shared" si="12"/>
        <v>22.222222222222221</v>
      </c>
      <c r="W75" s="34">
        <v>52</v>
      </c>
      <c r="X75" s="34">
        <v>110</v>
      </c>
      <c r="Y75" s="34">
        <v>0.7</v>
      </c>
      <c r="Z75" s="34" t="s">
        <v>24</v>
      </c>
      <c r="AA75" s="34" t="s">
        <v>25</v>
      </c>
      <c r="AB75" s="34">
        <v>100</v>
      </c>
      <c r="AC75" s="34">
        <v>0</v>
      </c>
      <c r="AD75" s="8">
        <f t="shared" si="13"/>
        <v>0</v>
      </c>
      <c r="AE75" s="8">
        <f t="shared" si="14"/>
        <v>0</v>
      </c>
      <c r="AF75" s="34">
        <v>0</v>
      </c>
      <c r="AG75" s="38">
        <f>VLOOKUP(H75,'[1]gape_95%CL'!A$6:B$171,2)</f>
        <v>20.625284309713841</v>
      </c>
      <c r="AH75" s="39">
        <f t="shared" si="8"/>
        <v>0.77574688230913347</v>
      </c>
      <c r="AI75" s="34">
        <f t="shared" si="9"/>
        <v>0</v>
      </c>
      <c r="AJ75" s="34">
        <f t="shared" si="10"/>
        <v>0</v>
      </c>
      <c r="AK75" s="35" t="s">
        <v>25</v>
      </c>
      <c r="AM75" s="34" t="s">
        <v>25</v>
      </c>
      <c r="AN75" s="34" t="s">
        <v>25</v>
      </c>
      <c r="AO75" s="34">
        <v>0</v>
      </c>
      <c r="AP75" s="34" t="s">
        <v>26</v>
      </c>
      <c r="AQ75" s="34" t="s">
        <v>26</v>
      </c>
    </row>
    <row r="76" spans="1:43" x14ac:dyDescent="0.25">
      <c r="A76" s="8">
        <v>127</v>
      </c>
      <c r="B76" s="8">
        <v>1</v>
      </c>
      <c r="C76" s="8" t="s">
        <v>71</v>
      </c>
      <c r="D76" s="8">
        <v>1</v>
      </c>
      <c r="E76" s="8">
        <v>20220509</v>
      </c>
      <c r="F76" s="9">
        <v>44690.714583333334</v>
      </c>
      <c r="G76" s="10">
        <v>1143</v>
      </c>
      <c r="H76" s="8">
        <v>844</v>
      </c>
      <c r="I76" s="8" t="s">
        <v>24</v>
      </c>
      <c r="J76" s="18" t="s">
        <v>103</v>
      </c>
      <c r="K76" s="6">
        <v>2.2000000000000002</v>
      </c>
      <c r="L76" s="7">
        <v>19</v>
      </c>
      <c r="M76" s="16">
        <v>13.611111111111111</v>
      </c>
      <c r="N76" s="5">
        <v>27.4</v>
      </c>
      <c r="O76" s="10">
        <v>51</v>
      </c>
      <c r="P76" s="8" t="s">
        <v>21</v>
      </c>
      <c r="Q76" s="8" t="s">
        <v>22</v>
      </c>
      <c r="R76" s="8" t="s">
        <v>29</v>
      </c>
      <c r="S76" s="8">
        <v>16</v>
      </c>
      <c r="T76" s="8">
        <v>7</v>
      </c>
      <c r="U76" s="23">
        <f t="shared" si="11"/>
        <v>52.892561983471062</v>
      </c>
      <c r="V76" s="12">
        <f t="shared" si="12"/>
        <v>13.725490196078431</v>
      </c>
      <c r="W76" s="8">
        <v>46</v>
      </c>
      <c r="X76" s="8">
        <v>111</v>
      </c>
      <c r="Y76" s="8">
        <v>0.6</v>
      </c>
      <c r="Z76" s="8" t="s">
        <v>24</v>
      </c>
      <c r="AA76" s="8" t="s">
        <v>25</v>
      </c>
      <c r="AB76" s="8">
        <v>100</v>
      </c>
      <c r="AC76" s="8">
        <v>0</v>
      </c>
      <c r="AD76" s="8">
        <f t="shared" si="13"/>
        <v>0</v>
      </c>
      <c r="AE76" s="8">
        <f t="shared" si="14"/>
        <v>0</v>
      </c>
      <c r="AF76" s="8">
        <v>0</v>
      </c>
      <c r="AG76" s="14" t="e">
        <f>VLOOKUP(H76,#REF!,2)</f>
        <v>#REF!</v>
      </c>
      <c r="AH76" s="13" t="e">
        <f t="shared" si="8"/>
        <v>#REF!</v>
      </c>
      <c r="AI76" s="8">
        <f t="shared" si="9"/>
        <v>0</v>
      </c>
      <c r="AJ76" s="8" t="e">
        <f t="shared" si="10"/>
        <v>#REF!</v>
      </c>
      <c r="AK76" s="9" t="s">
        <v>25</v>
      </c>
      <c r="AM76" s="8" t="s">
        <v>25</v>
      </c>
      <c r="AN76" s="8" t="s">
        <v>25</v>
      </c>
      <c r="AO76" s="8">
        <v>0</v>
      </c>
      <c r="AP76" s="8" t="s">
        <v>26</v>
      </c>
      <c r="AQ76" s="8" t="s">
        <v>26</v>
      </c>
    </row>
    <row r="77" spans="1:43" x14ac:dyDescent="0.25">
      <c r="A77" s="8">
        <v>56</v>
      </c>
      <c r="B77" s="8">
        <v>1</v>
      </c>
      <c r="C77" s="25" t="s">
        <v>71</v>
      </c>
      <c r="D77" s="8">
        <v>1</v>
      </c>
      <c r="E77" s="25">
        <v>20220425</v>
      </c>
      <c r="F77" s="26">
        <v>44676.725694444445</v>
      </c>
      <c r="G77" s="27">
        <v>1061</v>
      </c>
      <c r="H77" s="25">
        <v>1255</v>
      </c>
      <c r="I77" s="25" t="s">
        <v>26</v>
      </c>
      <c r="J77" s="20" t="s">
        <v>102</v>
      </c>
      <c r="K77" s="4">
        <f>10^(1.154*LOG(H77/10)-1.838)</f>
        <v>3.8356136861028549</v>
      </c>
      <c r="L77" s="1"/>
      <c r="M77" s="2"/>
      <c r="N77" s="1">
        <v>39.5</v>
      </c>
      <c r="O77" s="27">
        <v>240</v>
      </c>
      <c r="P77" s="25" t="s">
        <v>21</v>
      </c>
      <c r="Q77" s="25" t="s">
        <v>22</v>
      </c>
      <c r="R77" s="25" t="s">
        <v>23</v>
      </c>
      <c r="S77" s="25">
        <v>28</v>
      </c>
      <c r="T77" s="25">
        <v>40</v>
      </c>
      <c r="U77" s="28">
        <f t="shared" si="11"/>
        <v>53.290076476748418</v>
      </c>
      <c r="V77" s="12">
        <f t="shared" si="12"/>
        <v>16.666666666666668</v>
      </c>
      <c r="W77" s="25">
        <v>85</v>
      </c>
      <c r="X77" s="25">
        <v>180</v>
      </c>
      <c r="Y77" s="25">
        <v>0.7</v>
      </c>
      <c r="Z77" s="25" t="s">
        <v>24</v>
      </c>
      <c r="AA77" s="25" t="s">
        <v>25</v>
      </c>
      <c r="AB77" s="25">
        <v>100</v>
      </c>
      <c r="AC77" s="25">
        <v>0</v>
      </c>
      <c r="AD77" s="8">
        <f t="shared" si="13"/>
        <v>0</v>
      </c>
      <c r="AE77" s="8">
        <f t="shared" si="14"/>
        <v>0</v>
      </c>
      <c r="AF77" s="25">
        <v>0</v>
      </c>
      <c r="AG77" s="29">
        <f>VLOOKUP(H77,'[1]gape_95%CL'!A$6:B$171,2)</f>
        <v>34.237929674994412</v>
      </c>
      <c r="AH77" s="30">
        <f t="shared" si="8"/>
        <v>0.81780645809462393</v>
      </c>
      <c r="AI77" s="25">
        <f t="shared" si="9"/>
        <v>0</v>
      </c>
      <c r="AJ77" s="25">
        <f t="shared" si="10"/>
        <v>0</v>
      </c>
      <c r="AK77" s="26" t="s">
        <v>25</v>
      </c>
      <c r="AM77" s="25" t="s">
        <v>25</v>
      </c>
      <c r="AN77" s="25" t="s">
        <v>25</v>
      </c>
      <c r="AO77" s="25">
        <v>0</v>
      </c>
      <c r="AP77" s="25" t="s">
        <v>26</v>
      </c>
      <c r="AQ77" s="25" t="s">
        <v>26</v>
      </c>
    </row>
    <row r="78" spans="1:43" x14ac:dyDescent="0.25">
      <c r="A78" s="8">
        <v>124</v>
      </c>
      <c r="B78" s="8">
        <v>1</v>
      </c>
      <c r="C78" s="8" t="s">
        <v>71</v>
      </c>
      <c r="D78" s="8">
        <v>1</v>
      </c>
      <c r="E78" s="8">
        <v>20220314</v>
      </c>
      <c r="F78" s="9">
        <v>44634.72152777778</v>
      </c>
      <c r="G78" s="10">
        <v>1036</v>
      </c>
      <c r="H78" s="8">
        <v>838</v>
      </c>
      <c r="I78" s="8" t="s">
        <v>24</v>
      </c>
      <c r="J78" s="18" t="s">
        <v>103</v>
      </c>
      <c r="K78" s="6">
        <v>2.2999999999999998</v>
      </c>
      <c r="L78" s="7">
        <v>19</v>
      </c>
      <c r="M78" s="16">
        <v>14.444444444444445</v>
      </c>
      <c r="N78" s="5">
        <v>23.2</v>
      </c>
      <c r="O78" s="10">
        <v>56</v>
      </c>
      <c r="P78" s="8" t="s">
        <v>27</v>
      </c>
      <c r="Q78" s="8" t="s">
        <v>30</v>
      </c>
      <c r="R78" s="8" t="s">
        <v>29</v>
      </c>
      <c r="S78" s="8">
        <v>17</v>
      </c>
      <c r="T78" s="8">
        <v>8</v>
      </c>
      <c r="U78" s="23">
        <f t="shared" si="11"/>
        <v>54.631379962192817</v>
      </c>
      <c r="V78" s="12">
        <f t="shared" si="12"/>
        <v>14.285714285714286</v>
      </c>
      <c r="W78" s="8">
        <v>50</v>
      </c>
      <c r="X78" s="8">
        <v>105</v>
      </c>
      <c r="Y78" s="8">
        <v>0.6</v>
      </c>
      <c r="Z78" s="8" t="s">
        <v>24</v>
      </c>
      <c r="AA78" s="8" t="s">
        <v>25</v>
      </c>
      <c r="AB78" s="8">
        <v>100</v>
      </c>
      <c r="AC78" s="8">
        <v>0</v>
      </c>
      <c r="AD78" s="8">
        <f t="shared" si="13"/>
        <v>0</v>
      </c>
      <c r="AE78" s="8">
        <f t="shared" si="14"/>
        <v>0</v>
      </c>
      <c r="AF78" s="8">
        <v>0</v>
      </c>
      <c r="AG78" s="14">
        <f>VLOOKUP(H78,'[1]gape_95%CL'!A$6:B$171,2)</f>
        <v>22.470263135934445</v>
      </c>
      <c r="AH78" s="13">
        <f t="shared" si="8"/>
        <v>0.75655544828994903</v>
      </c>
      <c r="AI78" s="8">
        <f t="shared" si="9"/>
        <v>0</v>
      </c>
      <c r="AJ78" s="8">
        <f t="shared" si="10"/>
        <v>0</v>
      </c>
      <c r="AK78" s="9" t="s">
        <v>25</v>
      </c>
      <c r="AM78" s="8" t="s">
        <v>25</v>
      </c>
      <c r="AN78" s="8" t="s">
        <v>25</v>
      </c>
      <c r="AO78" s="8">
        <v>0</v>
      </c>
      <c r="AP78" s="8" t="s">
        <v>26</v>
      </c>
      <c r="AQ78" s="8" t="s">
        <v>26</v>
      </c>
    </row>
    <row r="79" spans="1:43" x14ac:dyDescent="0.25">
      <c r="A79" s="8">
        <v>273</v>
      </c>
      <c r="B79" s="8">
        <v>1</v>
      </c>
      <c r="C79" s="8" t="s">
        <v>71</v>
      </c>
      <c r="D79" s="8">
        <v>1</v>
      </c>
      <c r="E79" s="8">
        <v>20220321</v>
      </c>
      <c r="F79" s="9">
        <v>44641.770833333336</v>
      </c>
      <c r="G79" s="10">
        <v>1010</v>
      </c>
      <c r="H79" s="8">
        <v>1196</v>
      </c>
      <c r="I79" s="8" t="s">
        <v>24</v>
      </c>
      <c r="J79" s="18" t="s">
        <v>103</v>
      </c>
      <c r="K79" s="4">
        <f>10^(1.154*LOG(H79/10)-1.838)</f>
        <v>3.6282882412986748</v>
      </c>
      <c r="L79" s="17"/>
      <c r="N79" s="5">
        <v>37.700000000000003</v>
      </c>
      <c r="O79" s="10">
        <v>200</v>
      </c>
      <c r="P79" s="8" t="s">
        <v>27</v>
      </c>
      <c r="Q79" s="8" t="s">
        <v>22</v>
      </c>
      <c r="R79" s="8" t="s">
        <v>23</v>
      </c>
      <c r="S79" s="8">
        <v>28</v>
      </c>
      <c r="T79" s="8">
        <v>32</v>
      </c>
      <c r="U79" s="28">
        <f t="shared" si="11"/>
        <v>59.554214393945337</v>
      </c>
      <c r="V79" s="12">
        <f t="shared" si="12"/>
        <v>16</v>
      </c>
      <c r="W79" s="8">
        <v>86</v>
      </c>
      <c r="X79" s="8">
        <v>172</v>
      </c>
      <c r="Y79" s="8">
        <v>0.7</v>
      </c>
      <c r="Z79" s="8" t="s">
        <v>24</v>
      </c>
      <c r="AA79" s="8" t="s">
        <v>25</v>
      </c>
      <c r="AB79" s="8">
        <v>100</v>
      </c>
      <c r="AC79" s="8">
        <v>0</v>
      </c>
      <c r="AD79" s="8">
        <f t="shared" si="13"/>
        <v>0</v>
      </c>
      <c r="AE79" s="8">
        <f t="shared" si="14"/>
        <v>0</v>
      </c>
      <c r="AF79" s="8">
        <v>0</v>
      </c>
      <c r="AG79" s="14">
        <f>VLOOKUP(H79,'[1]gape_95%CL'!A$6:B$171,2)</f>
        <v>32.489801059904508</v>
      </c>
      <c r="AH79" s="13">
        <f t="shared" si="8"/>
        <v>0.86180890884415573</v>
      </c>
      <c r="AI79" s="8">
        <f t="shared" si="9"/>
        <v>0</v>
      </c>
      <c r="AJ79" s="8">
        <f t="shared" si="10"/>
        <v>0</v>
      </c>
      <c r="AK79" s="9" t="s">
        <v>25</v>
      </c>
      <c r="AM79" s="8" t="s">
        <v>25</v>
      </c>
      <c r="AN79" s="8" t="s">
        <v>25</v>
      </c>
      <c r="AO79" s="8">
        <v>0</v>
      </c>
      <c r="AP79" s="8" t="s">
        <v>26</v>
      </c>
      <c r="AQ79" s="8" t="s">
        <v>26</v>
      </c>
    </row>
    <row r="80" spans="1:43" x14ac:dyDescent="0.25">
      <c r="A80" s="8">
        <v>47</v>
      </c>
      <c r="B80" s="8">
        <v>2</v>
      </c>
      <c r="C80" s="25" t="s">
        <v>71</v>
      </c>
      <c r="D80" s="8">
        <v>1</v>
      </c>
      <c r="E80" s="25">
        <v>20220314</v>
      </c>
      <c r="F80" s="26">
        <v>44634.729166666664</v>
      </c>
      <c r="G80" s="27">
        <v>1023</v>
      </c>
      <c r="H80" s="25">
        <v>1339</v>
      </c>
      <c r="I80" s="25" t="s">
        <v>26</v>
      </c>
      <c r="J80" s="20" t="s">
        <v>102</v>
      </c>
      <c r="K80" s="4">
        <f>10^(1.154*LOG(H80/10)-1.838)</f>
        <v>4.1333747856935839</v>
      </c>
      <c r="L80" s="1"/>
      <c r="M80" s="2"/>
      <c r="N80" s="1">
        <v>42.3</v>
      </c>
      <c r="O80" s="27">
        <v>454</v>
      </c>
      <c r="P80" s="25" t="s">
        <v>27</v>
      </c>
      <c r="Q80" s="25" t="s">
        <v>30</v>
      </c>
      <c r="R80" s="25" t="s">
        <v>23</v>
      </c>
      <c r="S80" s="25">
        <v>32</v>
      </c>
      <c r="T80" s="25">
        <v>38</v>
      </c>
      <c r="U80" s="28">
        <f t="shared" si="11"/>
        <v>59.936362851180093</v>
      </c>
      <c r="V80" s="12">
        <f t="shared" si="12"/>
        <v>8.3700440528634363</v>
      </c>
      <c r="W80" s="25">
        <v>100</v>
      </c>
      <c r="X80" s="25">
        <v>172</v>
      </c>
      <c r="Y80" s="25">
        <v>0.8</v>
      </c>
      <c r="Z80" s="25" t="s">
        <v>26</v>
      </c>
      <c r="AA80" s="25" t="s">
        <v>32</v>
      </c>
      <c r="AB80" s="25">
        <v>66</v>
      </c>
      <c r="AC80" s="25">
        <v>0</v>
      </c>
      <c r="AD80" s="8">
        <f t="shared" si="13"/>
        <v>0</v>
      </c>
      <c r="AE80" s="8">
        <f t="shared" si="14"/>
        <v>0</v>
      </c>
      <c r="AF80" s="25">
        <v>0</v>
      </c>
      <c r="AG80" s="29">
        <f>VLOOKUP(H80,'[1]gape_95%CL'!A$6:B$171,2)</f>
        <v>36.595562221546828</v>
      </c>
      <c r="AH80" s="30">
        <f t="shared" si="8"/>
        <v>0.87442296435492273</v>
      </c>
      <c r="AI80" s="25">
        <f t="shared" si="9"/>
        <v>0</v>
      </c>
      <c r="AJ80" s="25">
        <f t="shared" si="10"/>
        <v>0</v>
      </c>
      <c r="AK80" s="26" t="s">
        <v>25</v>
      </c>
      <c r="AM80" s="25" t="s">
        <v>25</v>
      </c>
      <c r="AN80" s="25" t="s">
        <v>25</v>
      </c>
      <c r="AO80" s="25">
        <v>0</v>
      </c>
      <c r="AP80" s="25" t="s">
        <v>26</v>
      </c>
      <c r="AQ80" s="25" t="s">
        <v>26</v>
      </c>
    </row>
    <row r="81" spans="1:43" x14ac:dyDescent="0.25">
      <c r="A81" s="8">
        <v>260</v>
      </c>
      <c r="B81" s="8">
        <v>1</v>
      </c>
      <c r="C81" s="8" t="s">
        <v>71</v>
      </c>
      <c r="D81" s="8">
        <v>1</v>
      </c>
      <c r="E81" s="8">
        <v>20220404</v>
      </c>
      <c r="F81" s="9">
        <v>44655.69027777778</v>
      </c>
      <c r="G81" s="10">
        <v>1097</v>
      </c>
      <c r="H81" s="8">
        <v>1150</v>
      </c>
      <c r="I81" s="8" t="s">
        <v>24</v>
      </c>
      <c r="J81" s="18" t="s">
        <v>103</v>
      </c>
      <c r="K81" s="6">
        <v>3.6</v>
      </c>
      <c r="L81" s="7">
        <v>25</v>
      </c>
      <c r="M81" s="16">
        <v>21.111111111111111</v>
      </c>
      <c r="N81" s="5">
        <v>35.1</v>
      </c>
      <c r="O81" s="10">
        <v>155</v>
      </c>
      <c r="P81" s="8" t="s">
        <v>21</v>
      </c>
      <c r="Q81" s="8" t="s">
        <v>30</v>
      </c>
      <c r="R81" s="8" t="s">
        <v>23</v>
      </c>
      <c r="S81" s="8">
        <v>28</v>
      </c>
      <c r="T81" s="8">
        <v>37</v>
      </c>
      <c r="U81" s="23">
        <f t="shared" si="11"/>
        <v>60.493827160493808</v>
      </c>
      <c r="V81" s="12">
        <f t="shared" si="12"/>
        <v>23.870967741935484</v>
      </c>
      <c r="W81" s="8">
        <v>83</v>
      </c>
      <c r="X81" s="8">
        <v>182</v>
      </c>
      <c r="Y81" s="8">
        <v>0.9</v>
      </c>
      <c r="Z81" s="8" t="s">
        <v>24</v>
      </c>
      <c r="AA81" s="8" t="s">
        <v>25</v>
      </c>
      <c r="AB81" s="8">
        <v>100</v>
      </c>
      <c r="AC81" s="8">
        <v>0</v>
      </c>
      <c r="AD81" s="8">
        <f t="shared" si="13"/>
        <v>0</v>
      </c>
      <c r="AE81" s="8">
        <f t="shared" si="14"/>
        <v>0</v>
      </c>
      <c r="AF81" s="8">
        <v>0</v>
      </c>
      <c r="AG81" s="14">
        <f>VLOOKUP(H81,'[1]gape_95%CL'!A$6:B$171,2)</f>
        <v>31.334968052225022</v>
      </c>
      <c r="AH81" s="13">
        <f t="shared" si="8"/>
        <v>0.89357040202923665</v>
      </c>
      <c r="AI81" s="8">
        <f t="shared" si="9"/>
        <v>0</v>
      </c>
      <c r="AJ81" s="8">
        <f t="shared" si="10"/>
        <v>0</v>
      </c>
      <c r="AK81" s="9" t="s">
        <v>25</v>
      </c>
      <c r="AM81" s="8" t="s">
        <v>25</v>
      </c>
      <c r="AN81" s="8" t="s">
        <v>25</v>
      </c>
      <c r="AO81" s="8">
        <v>0</v>
      </c>
      <c r="AP81" s="8" t="s">
        <v>26</v>
      </c>
      <c r="AQ81" s="8" t="s">
        <v>26</v>
      </c>
    </row>
    <row r="82" spans="1:43" x14ac:dyDescent="0.25">
      <c r="A82" s="8">
        <v>257</v>
      </c>
      <c r="B82" s="8">
        <v>1</v>
      </c>
      <c r="C82" s="8" t="s">
        <v>71</v>
      </c>
      <c r="D82" s="8">
        <v>1</v>
      </c>
      <c r="E82" s="8">
        <v>20220328</v>
      </c>
      <c r="F82" s="9">
        <v>44648.685416666667</v>
      </c>
      <c r="G82" s="10">
        <v>1075</v>
      </c>
      <c r="H82" s="8">
        <v>1132</v>
      </c>
      <c r="I82" s="8" t="s">
        <v>24</v>
      </c>
      <c r="J82" s="18" t="s">
        <v>103</v>
      </c>
      <c r="K82" s="6">
        <v>3.8</v>
      </c>
      <c r="L82" s="7">
        <v>25.5</v>
      </c>
      <c r="M82" s="16">
        <v>18.055555555555557</v>
      </c>
      <c r="N82" s="5">
        <v>34</v>
      </c>
      <c r="O82" s="10">
        <v>206</v>
      </c>
      <c r="P82" s="8" t="s">
        <v>27</v>
      </c>
      <c r="Q82" s="8" t="s">
        <v>30</v>
      </c>
      <c r="R82" s="8" t="s">
        <v>23</v>
      </c>
      <c r="S82" s="8">
        <v>30</v>
      </c>
      <c r="T82" s="8">
        <v>29</v>
      </c>
      <c r="U82" s="23">
        <f t="shared" si="11"/>
        <v>62.326869806094187</v>
      </c>
      <c r="V82" s="12">
        <f t="shared" si="12"/>
        <v>14.077669902912621</v>
      </c>
      <c r="W82" s="8">
        <v>84</v>
      </c>
      <c r="X82" s="8">
        <v>170</v>
      </c>
      <c r="Y82" s="8">
        <v>1</v>
      </c>
      <c r="Z82" s="8" t="s">
        <v>24</v>
      </c>
      <c r="AA82" s="8" t="s">
        <v>25</v>
      </c>
      <c r="AB82" s="8">
        <v>100</v>
      </c>
      <c r="AC82" s="8">
        <v>0</v>
      </c>
      <c r="AD82" s="8">
        <f t="shared" si="13"/>
        <v>0</v>
      </c>
      <c r="AE82" s="8">
        <f t="shared" si="14"/>
        <v>0</v>
      </c>
      <c r="AF82" s="8">
        <v>0</v>
      </c>
      <c r="AG82" s="14">
        <f>VLOOKUP(H82,'[1]gape_95%CL'!A$6:B$171,2)</f>
        <v>30.760949986609042</v>
      </c>
      <c r="AH82" s="13">
        <f t="shared" si="8"/>
        <v>0.97526246793612348</v>
      </c>
      <c r="AI82" s="8">
        <f t="shared" si="9"/>
        <v>0</v>
      </c>
      <c r="AJ82" s="8">
        <f t="shared" si="10"/>
        <v>0</v>
      </c>
      <c r="AK82" s="9" t="s">
        <v>25</v>
      </c>
      <c r="AL82" s="24"/>
      <c r="AM82" s="8" t="s">
        <v>25</v>
      </c>
      <c r="AN82" s="8" t="s">
        <v>25</v>
      </c>
      <c r="AO82" s="8">
        <v>0</v>
      </c>
      <c r="AP82" s="8" t="s">
        <v>26</v>
      </c>
      <c r="AQ82" s="8" t="s">
        <v>26</v>
      </c>
    </row>
    <row r="83" spans="1:43" x14ac:dyDescent="0.25">
      <c r="A83" s="8">
        <v>89</v>
      </c>
      <c r="B83" s="8">
        <v>1</v>
      </c>
      <c r="C83" s="8" t="s">
        <v>71</v>
      </c>
      <c r="D83" s="8">
        <v>1</v>
      </c>
      <c r="E83" s="8">
        <v>20220516</v>
      </c>
      <c r="F83" s="9">
        <v>44697.753472222219</v>
      </c>
      <c r="G83" s="10">
        <v>1159</v>
      </c>
      <c r="H83" s="8">
        <v>697</v>
      </c>
      <c r="I83" s="8" t="s">
        <v>24</v>
      </c>
      <c r="J83" s="18" t="s">
        <v>103</v>
      </c>
      <c r="K83" s="6">
        <v>1.9</v>
      </c>
      <c r="L83" s="7">
        <v>17.5</v>
      </c>
      <c r="M83" s="16">
        <v>15.277777777777779</v>
      </c>
      <c r="N83" s="5">
        <v>23.3</v>
      </c>
      <c r="O83" s="10">
        <v>32</v>
      </c>
      <c r="P83" s="8" t="s">
        <v>21</v>
      </c>
      <c r="Q83" s="8" t="s">
        <v>50</v>
      </c>
      <c r="R83" s="8" t="s">
        <v>29</v>
      </c>
      <c r="S83" s="8">
        <v>15</v>
      </c>
      <c r="T83" s="8">
        <v>6</v>
      </c>
      <c r="U83" s="23">
        <f t="shared" si="11"/>
        <v>62.326869806094187</v>
      </c>
      <c r="V83" s="12">
        <f t="shared" si="12"/>
        <v>18.75</v>
      </c>
      <c r="W83" s="8">
        <v>44</v>
      </c>
      <c r="X83" s="8">
        <v>100</v>
      </c>
      <c r="Y83" s="8">
        <v>0.7</v>
      </c>
      <c r="Z83" s="8" t="s">
        <v>24</v>
      </c>
      <c r="AA83" s="8" t="s">
        <v>25</v>
      </c>
      <c r="AB83" s="8">
        <v>100</v>
      </c>
      <c r="AC83" s="8">
        <v>0</v>
      </c>
      <c r="AD83" s="8">
        <f t="shared" si="13"/>
        <v>0</v>
      </c>
      <c r="AE83" s="8">
        <f t="shared" si="14"/>
        <v>0</v>
      </c>
      <c r="AF83" s="8">
        <v>0</v>
      </c>
      <c r="AG83" s="14" t="e">
        <f>VLOOKUP(H83,#REF!,2)</f>
        <v>#REF!</v>
      </c>
      <c r="AH83" s="13" t="e">
        <f t="shared" ref="AH83:AH114" si="15">S83/AG83</f>
        <v>#REF!</v>
      </c>
      <c r="AI83" s="8">
        <f t="shared" ref="AI83:AI114" si="16">IF(AND(AF83=6,Y83&gt;1),1,0)</f>
        <v>0</v>
      </c>
      <c r="AJ83" s="8" t="e">
        <f t="shared" ref="AJ83:AJ114" si="17">IF(AND(AF83=6,AH83&gt;1),1,0)</f>
        <v>#REF!</v>
      </c>
      <c r="AK83" s="9" t="s">
        <v>25</v>
      </c>
      <c r="AM83" s="8" t="s">
        <v>25</v>
      </c>
      <c r="AN83" s="8" t="s">
        <v>25</v>
      </c>
      <c r="AO83" s="8">
        <v>0</v>
      </c>
      <c r="AP83" s="8" t="s">
        <v>26</v>
      </c>
      <c r="AQ83" s="8" t="s">
        <v>26</v>
      </c>
    </row>
    <row r="84" spans="1:43" x14ac:dyDescent="0.25">
      <c r="A84" s="8">
        <v>92</v>
      </c>
      <c r="B84" s="8">
        <v>1</v>
      </c>
      <c r="C84" s="8" t="s">
        <v>71</v>
      </c>
      <c r="D84" s="8">
        <v>1</v>
      </c>
      <c r="E84" s="8">
        <v>20220425</v>
      </c>
      <c r="F84" s="9">
        <v>44676.685416666667</v>
      </c>
      <c r="G84" s="10">
        <v>1124</v>
      </c>
      <c r="H84" s="8">
        <v>736</v>
      </c>
      <c r="I84" s="8" t="s">
        <v>24</v>
      </c>
      <c r="J84" s="18" t="s">
        <v>103</v>
      </c>
      <c r="K84" s="6">
        <v>2</v>
      </c>
      <c r="L84" s="7">
        <v>18.2</v>
      </c>
      <c r="M84" s="16">
        <v>18.333333333333332</v>
      </c>
      <c r="N84" s="5">
        <v>24</v>
      </c>
      <c r="O84" s="10">
        <v>29</v>
      </c>
      <c r="P84" s="8" t="s">
        <v>21</v>
      </c>
      <c r="Q84" s="8" t="s">
        <v>38</v>
      </c>
      <c r="R84" s="8" t="s">
        <v>29</v>
      </c>
      <c r="S84" s="8">
        <v>16</v>
      </c>
      <c r="T84" s="8">
        <v>7</v>
      </c>
      <c r="U84" s="23">
        <f t="shared" si="11"/>
        <v>64</v>
      </c>
      <c r="V84" s="12">
        <f t="shared" si="12"/>
        <v>24.137931034482758</v>
      </c>
      <c r="W84" s="8">
        <v>48</v>
      </c>
      <c r="X84" s="8">
        <v>102</v>
      </c>
      <c r="Y84" s="8">
        <v>0.7</v>
      </c>
      <c r="Z84" s="8" t="s">
        <v>24</v>
      </c>
      <c r="AA84" s="8" t="s">
        <v>25</v>
      </c>
      <c r="AB84" s="8">
        <v>100</v>
      </c>
      <c r="AC84" s="8">
        <v>0</v>
      </c>
      <c r="AD84" s="8">
        <f t="shared" si="13"/>
        <v>0</v>
      </c>
      <c r="AE84" s="8">
        <f t="shared" si="14"/>
        <v>0</v>
      </c>
      <c r="AF84" s="8">
        <v>0</v>
      </c>
      <c r="AG84" s="14">
        <f>VLOOKUP(H84,'[1]gape_95%CL'!A$6:B$171,2)</f>
        <v>19.843126469669588</v>
      </c>
      <c r="AH84" s="13">
        <f t="shared" si="15"/>
        <v>0.80632454892912941</v>
      </c>
      <c r="AI84" s="8">
        <f t="shared" si="16"/>
        <v>0</v>
      </c>
      <c r="AJ84" s="8">
        <f t="shared" si="17"/>
        <v>0</v>
      </c>
      <c r="AK84" s="9" t="s">
        <v>25</v>
      </c>
      <c r="AL84" s="8"/>
      <c r="AM84" s="8" t="s">
        <v>25</v>
      </c>
      <c r="AN84" s="8" t="s">
        <v>25</v>
      </c>
      <c r="AO84" s="8">
        <v>0</v>
      </c>
      <c r="AP84" s="8" t="s">
        <v>26</v>
      </c>
      <c r="AQ84" s="8" t="s">
        <v>26</v>
      </c>
    </row>
    <row r="85" spans="1:43" x14ac:dyDescent="0.25">
      <c r="A85" s="8">
        <v>223</v>
      </c>
      <c r="B85" s="8">
        <v>1</v>
      </c>
      <c r="C85" s="8" t="s">
        <v>71</v>
      </c>
      <c r="D85" s="8">
        <v>1</v>
      </c>
      <c r="E85" s="8">
        <v>20220314</v>
      </c>
      <c r="F85" s="9">
        <v>44634.731249999997</v>
      </c>
      <c r="G85" s="10">
        <v>1026</v>
      </c>
      <c r="H85" s="8">
        <v>1035</v>
      </c>
      <c r="I85" s="8" t="s">
        <v>24</v>
      </c>
      <c r="J85" s="18" t="s">
        <v>103</v>
      </c>
      <c r="K85" s="6">
        <v>3.2</v>
      </c>
      <c r="L85" s="7">
        <v>23.7</v>
      </c>
      <c r="M85" s="16">
        <v>18.333333333333332</v>
      </c>
      <c r="N85" s="5">
        <v>32.9</v>
      </c>
      <c r="O85" s="10">
        <v>135</v>
      </c>
      <c r="P85" s="8" t="s">
        <v>21</v>
      </c>
      <c r="Q85" s="8" t="s">
        <v>30</v>
      </c>
      <c r="R85" s="8" t="s">
        <v>23</v>
      </c>
      <c r="S85" s="8">
        <v>26</v>
      </c>
      <c r="T85" s="8">
        <v>31</v>
      </c>
      <c r="U85" s="23">
        <f t="shared" si="11"/>
        <v>66.015625</v>
      </c>
      <c r="V85" s="12">
        <f t="shared" si="12"/>
        <v>22.962962962962962</v>
      </c>
      <c r="W85" s="8">
        <v>80</v>
      </c>
      <c r="X85" s="8">
        <v>174</v>
      </c>
      <c r="Y85" s="8">
        <v>0.9</v>
      </c>
      <c r="Z85" s="8" t="s">
        <v>24</v>
      </c>
      <c r="AA85" s="8" t="s">
        <v>25</v>
      </c>
      <c r="AB85" s="8">
        <v>100</v>
      </c>
      <c r="AC85" s="8">
        <v>0</v>
      </c>
      <c r="AD85" s="8">
        <f t="shared" si="13"/>
        <v>0</v>
      </c>
      <c r="AE85" s="8">
        <f t="shared" si="14"/>
        <v>0</v>
      </c>
      <c r="AF85" s="8">
        <v>0</v>
      </c>
      <c r="AG85" s="14">
        <f>VLOOKUP(H85,'[1]gape_95%CL'!A$6:B$171,2)</f>
        <v>27.92793107047612</v>
      </c>
      <c r="AH85" s="13">
        <f t="shared" si="15"/>
        <v>0.93096763717974718</v>
      </c>
      <c r="AI85" s="8">
        <f t="shared" si="16"/>
        <v>0</v>
      </c>
      <c r="AJ85" s="8">
        <f t="shared" si="17"/>
        <v>0</v>
      </c>
      <c r="AK85" s="9" t="s">
        <v>25</v>
      </c>
      <c r="AM85" s="8" t="s">
        <v>25</v>
      </c>
      <c r="AN85" s="8" t="s">
        <v>25</v>
      </c>
      <c r="AO85" s="8">
        <v>0</v>
      </c>
      <c r="AP85" s="8" t="s">
        <v>26</v>
      </c>
      <c r="AQ85" s="8" t="s">
        <v>26</v>
      </c>
    </row>
    <row r="86" spans="1:43" x14ac:dyDescent="0.25">
      <c r="A86" s="8">
        <v>240</v>
      </c>
      <c r="B86" s="8">
        <v>1</v>
      </c>
      <c r="C86" s="8" t="s">
        <v>71</v>
      </c>
      <c r="D86" s="8">
        <v>1</v>
      </c>
      <c r="E86" s="8">
        <v>20220425</v>
      </c>
      <c r="F86" s="9">
        <v>44676.701388888891</v>
      </c>
      <c r="G86" s="10">
        <v>1109</v>
      </c>
      <c r="H86" s="8">
        <v>1076</v>
      </c>
      <c r="I86" s="8" t="s">
        <v>24</v>
      </c>
      <c r="J86" s="18" t="s">
        <v>103</v>
      </c>
      <c r="K86" s="6">
        <v>3.2</v>
      </c>
      <c r="L86" s="7">
        <v>24.5</v>
      </c>
      <c r="M86" s="16">
        <v>18.055555555555557</v>
      </c>
      <c r="N86" s="5">
        <v>34.1</v>
      </c>
      <c r="O86" s="10">
        <v>160</v>
      </c>
      <c r="P86" s="8" t="s">
        <v>21</v>
      </c>
      <c r="Q86" s="8" t="s">
        <v>38</v>
      </c>
      <c r="R86" s="8" t="s">
        <v>29</v>
      </c>
      <c r="S86" s="8">
        <v>26</v>
      </c>
      <c r="T86" s="8">
        <v>30</v>
      </c>
      <c r="U86" s="23">
        <f t="shared" si="11"/>
        <v>66.015625</v>
      </c>
      <c r="V86" s="12">
        <f t="shared" si="12"/>
        <v>18.75</v>
      </c>
      <c r="W86" s="8">
        <v>83</v>
      </c>
      <c r="X86" s="8">
        <v>160</v>
      </c>
      <c r="Y86" s="8">
        <v>0.9</v>
      </c>
      <c r="Z86" s="8" t="s">
        <v>24</v>
      </c>
      <c r="AA86" s="8" t="s">
        <v>25</v>
      </c>
      <c r="AB86" s="8">
        <v>100</v>
      </c>
      <c r="AC86" s="8">
        <v>0</v>
      </c>
      <c r="AD86" s="8">
        <f t="shared" si="13"/>
        <v>0</v>
      </c>
      <c r="AE86" s="8">
        <f t="shared" si="14"/>
        <v>0</v>
      </c>
      <c r="AF86" s="8">
        <v>0</v>
      </c>
      <c r="AG86" s="14">
        <f>VLOOKUP(H86,'[1]gape_95%CL'!A$6:B$171,2)</f>
        <v>29.053418555443887</v>
      </c>
      <c r="AH86" s="13">
        <f t="shared" si="15"/>
        <v>0.89490329512800992</v>
      </c>
      <c r="AI86" s="8">
        <f t="shared" si="16"/>
        <v>0</v>
      </c>
      <c r="AJ86" s="8">
        <f t="shared" si="17"/>
        <v>0</v>
      </c>
      <c r="AK86" s="9" t="s">
        <v>25</v>
      </c>
      <c r="AM86" s="8" t="s">
        <v>25</v>
      </c>
      <c r="AN86" s="8" t="s">
        <v>25</v>
      </c>
      <c r="AO86" s="8">
        <v>0</v>
      </c>
      <c r="AP86" s="8" t="s">
        <v>26</v>
      </c>
      <c r="AQ86" s="8" t="s">
        <v>26</v>
      </c>
    </row>
    <row r="87" spans="1:43" x14ac:dyDescent="0.25">
      <c r="A87" s="8">
        <v>30</v>
      </c>
      <c r="B87" s="8">
        <v>2</v>
      </c>
      <c r="C87" s="25" t="s">
        <v>71</v>
      </c>
      <c r="D87" s="8">
        <v>1</v>
      </c>
      <c r="E87" s="25">
        <v>20220404</v>
      </c>
      <c r="F87" s="26">
        <v>44655.698611111111</v>
      </c>
      <c r="G87" s="27">
        <v>1009</v>
      </c>
      <c r="H87" s="25">
        <v>1200</v>
      </c>
      <c r="I87" s="25" t="s">
        <v>26</v>
      </c>
      <c r="J87" s="20" t="s">
        <v>102</v>
      </c>
      <c r="K87" s="4">
        <f>10^(1.154*LOG(H87/10)-1.838)</f>
        <v>3.6422953379009511</v>
      </c>
      <c r="L87" s="1"/>
      <c r="M87" s="2"/>
      <c r="N87" s="1">
        <v>39.6</v>
      </c>
      <c r="O87" s="27">
        <v>250</v>
      </c>
      <c r="P87" s="25" t="s">
        <v>21</v>
      </c>
      <c r="Q87" s="25" t="s">
        <v>22</v>
      </c>
      <c r="R87" s="25" t="s">
        <v>23</v>
      </c>
      <c r="S87" s="25">
        <v>30</v>
      </c>
      <c r="T87" s="25">
        <v>36</v>
      </c>
      <c r="U87" s="28">
        <f t="shared" si="11"/>
        <v>67.840992597761542</v>
      </c>
      <c r="V87" s="12">
        <f t="shared" si="12"/>
        <v>14.4</v>
      </c>
      <c r="W87" s="25">
        <v>87</v>
      </c>
      <c r="X87" s="25">
        <v>190</v>
      </c>
      <c r="Y87" s="25">
        <v>1</v>
      </c>
      <c r="Z87" s="25" t="s">
        <v>24</v>
      </c>
      <c r="AA87" s="25" t="s">
        <v>25</v>
      </c>
      <c r="AB87" s="25">
        <v>100</v>
      </c>
      <c r="AC87" s="25">
        <v>0</v>
      </c>
      <c r="AD87" s="8">
        <f t="shared" si="13"/>
        <v>0</v>
      </c>
      <c r="AE87" s="8">
        <f t="shared" si="14"/>
        <v>0</v>
      </c>
      <c r="AF87" s="25">
        <v>0</v>
      </c>
      <c r="AG87" s="29">
        <f>VLOOKUP(H87,'[1]gape_95%CL'!A$6:B$171,2)</f>
        <v>32.779870217169076</v>
      </c>
      <c r="AH87" s="30">
        <f t="shared" si="15"/>
        <v>0.91519581381035897</v>
      </c>
      <c r="AI87" s="25">
        <f t="shared" si="16"/>
        <v>0</v>
      </c>
      <c r="AJ87" s="25">
        <f t="shared" si="17"/>
        <v>0</v>
      </c>
      <c r="AK87" s="26" t="s">
        <v>25</v>
      </c>
      <c r="AM87" s="25" t="s">
        <v>25</v>
      </c>
      <c r="AN87" s="25" t="s">
        <v>25</v>
      </c>
      <c r="AO87" s="25">
        <v>0</v>
      </c>
      <c r="AP87" s="25" t="s">
        <v>26</v>
      </c>
      <c r="AQ87" s="25" t="s">
        <v>26</v>
      </c>
    </row>
    <row r="88" spans="1:43" x14ac:dyDescent="0.25">
      <c r="A88" s="8">
        <v>60</v>
      </c>
      <c r="B88" s="8">
        <v>2</v>
      </c>
      <c r="C88" s="25" t="s">
        <v>71</v>
      </c>
      <c r="D88" s="8">
        <v>1</v>
      </c>
      <c r="E88" s="25">
        <v>20220425</v>
      </c>
      <c r="F88" s="26">
        <v>44676.724305555559</v>
      </c>
      <c r="G88" s="27">
        <v>1062</v>
      </c>
      <c r="H88" s="25">
        <v>1450</v>
      </c>
      <c r="I88" s="25" t="s">
        <v>26</v>
      </c>
      <c r="J88" s="20" t="s">
        <v>102</v>
      </c>
      <c r="K88" s="4">
        <f>10^(1.154*LOG(H88/10)-1.838)</f>
        <v>4.5312567887666004</v>
      </c>
      <c r="L88" s="1"/>
      <c r="M88" s="2"/>
      <c r="N88" s="1">
        <v>44.4</v>
      </c>
      <c r="O88" s="27">
        <v>380</v>
      </c>
      <c r="P88" s="25" t="s">
        <v>21</v>
      </c>
      <c r="Q88" s="25" t="s">
        <v>30</v>
      </c>
      <c r="R88" s="25" t="s">
        <v>23</v>
      </c>
      <c r="S88" s="25">
        <v>38</v>
      </c>
      <c r="T88" s="25">
        <v>79</v>
      </c>
      <c r="U88" s="28">
        <f t="shared" si="11"/>
        <v>70.328255378544085</v>
      </c>
      <c r="V88" s="12">
        <f t="shared" si="12"/>
        <v>20.789473684210527</v>
      </c>
      <c r="W88" s="25">
        <v>115</v>
      </c>
      <c r="X88" s="25">
        <v>210</v>
      </c>
      <c r="Y88" s="25">
        <v>1.1000000000000001</v>
      </c>
      <c r="Z88" s="25" t="s">
        <v>24</v>
      </c>
      <c r="AA88" s="25" t="s">
        <v>25</v>
      </c>
      <c r="AB88" s="25">
        <v>100</v>
      </c>
      <c r="AC88" s="25">
        <v>0</v>
      </c>
      <c r="AD88" s="8">
        <f t="shared" si="13"/>
        <v>0</v>
      </c>
      <c r="AE88" s="8">
        <f t="shared" si="14"/>
        <v>0</v>
      </c>
      <c r="AF88" s="25">
        <v>0</v>
      </c>
      <c r="AG88" s="29">
        <f>VLOOKUP(H88,'[1]gape_95%CL'!A$6:B$171,2)</f>
        <v>40.182046298220513</v>
      </c>
      <c r="AH88" s="30">
        <f t="shared" si="15"/>
        <v>0.94569598865060422</v>
      </c>
      <c r="AI88" s="25">
        <f t="shared" si="16"/>
        <v>0</v>
      </c>
      <c r="AJ88" s="25">
        <f t="shared" si="17"/>
        <v>0</v>
      </c>
      <c r="AK88" s="26" t="s">
        <v>25</v>
      </c>
      <c r="AM88" s="25" t="s">
        <v>25</v>
      </c>
      <c r="AN88" s="25" t="s">
        <v>25</v>
      </c>
      <c r="AO88" s="25">
        <v>0</v>
      </c>
      <c r="AP88" s="25" t="s">
        <v>26</v>
      </c>
      <c r="AQ88" s="25" t="s">
        <v>26</v>
      </c>
    </row>
    <row r="89" spans="1:43" x14ac:dyDescent="0.25">
      <c r="A89" s="8">
        <v>88</v>
      </c>
      <c r="B89" s="8">
        <v>1</v>
      </c>
      <c r="C89" s="8" t="s">
        <v>71</v>
      </c>
      <c r="D89" s="8">
        <v>1</v>
      </c>
      <c r="E89" s="8">
        <v>20220425</v>
      </c>
      <c r="F89" s="9">
        <v>44676.70208333333</v>
      </c>
      <c r="G89" s="10">
        <v>1107</v>
      </c>
      <c r="H89" s="8">
        <v>681</v>
      </c>
      <c r="I89" s="8" t="s">
        <v>24</v>
      </c>
      <c r="J89" s="18" t="s">
        <v>103</v>
      </c>
      <c r="K89" s="6">
        <v>1.9</v>
      </c>
      <c r="L89" s="7">
        <v>15.8</v>
      </c>
      <c r="M89" s="16">
        <v>18.888888888888889</v>
      </c>
      <c r="N89" s="5">
        <v>20.9</v>
      </c>
      <c r="O89" s="10">
        <v>28</v>
      </c>
      <c r="P89" s="8" t="s">
        <v>27</v>
      </c>
      <c r="Q89" s="8" t="s">
        <v>38</v>
      </c>
      <c r="R89" s="8" t="s">
        <v>29</v>
      </c>
      <c r="S89" s="8">
        <v>16</v>
      </c>
      <c r="T89" s="8">
        <v>7</v>
      </c>
      <c r="U89" s="23">
        <f t="shared" si="11"/>
        <v>70.91412742382272</v>
      </c>
      <c r="V89" s="12">
        <f t="shared" si="12"/>
        <v>25</v>
      </c>
      <c r="W89" s="8">
        <v>50</v>
      </c>
      <c r="X89" s="8">
        <v>116</v>
      </c>
      <c r="Y89" s="8">
        <v>0.8</v>
      </c>
      <c r="Z89" s="8" t="s">
        <v>24</v>
      </c>
      <c r="AA89" s="8" t="s">
        <v>25</v>
      </c>
      <c r="AB89" s="8">
        <v>100</v>
      </c>
      <c r="AC89" s="8">
        <v>0</v>
      </c>
      <c r="AD89" s="8">
        <f t="shared" si="13"/>
        <v>0</v>
      </c>
      <c r="AE89" s="8">
        <f t="shared" si="14"/>
        <v>0</v>
      </c>
      <c r="AF89" s="8">
        <v>0</v>
      </c>
      <c r="AG89" s="14">
        <f>VLOOKUP(H89,'[1]gape_95%CL'!A$6:B$171,2)</f>
        <v>18.548723337907717</v>
      </c>
      <c r="AH89" s="13">
        <f t="shared" si="15"/>
        <v>0.86259305875251624</v>
      </c>
      <c r="AI89" s="8">
        <f t="shared" si="16"/>
        <v>0</v>
      </c>
      <c r="AJ89" s="8">
        <f t="shared" si="17"/>
        <v>0</v>
      </c>
      <c r="AK89" s="9" t="s">
        <v>25</v>
      </c>
      <c r="AM89" s="8" t="s">
        <v>25</v>
      </c>
      <c r="AN89" s="8" t="s">
        <v>25</v>
      </c>
      <c r="AO89" s="8">
        <v>0</v>
      </c>
      <c r="AP89" s="8" t="s">
        <v>26</v>
      </c>
      <c r="AQ89" s="8" t="s">
        <v>26</v>
      </c>
    </row>
    <row r="90" spans="1:43" x14ac:dyDescent="0.25">
      <c r="A90" s="8">
        <v>217</v>
      </c>
      <c r="B90" s="8">
        <v>1</v>
      </c>
      <c r="C90" s="8" t="s">
        <v>71</v>
      </c>
      <c r="D90" s="8">
        <v>1</v>
      </c>
      <c r="E90" s="8">
        <v>20220404</v>
      </c>
      <c r="F90" s="9">
        <v>44655.698611111111</v>
      </c>
      <c r="G90" s="10">
        <v>1084</v>
      </c>
      <c r="H90" s="8">
        <v>1025</v>
      </c>
      <c r="I90" s="8" t="s">
        <v>24</v>
      </c>
      <c r="J90" s="18" t="s">
        <v>103</v>
      </c>
      <c r="K90" s="6">
        <v>3.2</v>
      </c>
      <c r="L90" s="7">
        <v>22.6</v>
      </c>
      <c r="M90" s="16">
        <v>17.777777777777779</v>
      </c>
      <c r="N90" s="5">
        <v>31.3</v>
      </c>
      <c r="O90" s="10">
        <v>141</v>
      </c>
      <c r="P90" s="8" t="s">
        <v>21</v>
      </c>
      <c r="Q90" s="8" t="s">
        <v>30</v>
      </c>
      <c r="R90" s="8" t="s">
        <v>23</v>
      </c>
      <c r="S90" s="8">
        <v>28</v>
      </c>
      <c r="T90" s="8">
        <v>33</v>
      </c>
      <c r="U90" s="23">
        <f t="shared" si="11"/>
        <v>76.562499999999972</v>
      </c>
      <c r="V90" s="12">
        <f t="shared" si="12"/>
        <v>23.404255319148938</v>
      </c>
      <c r="W90" s="8">
        <v>73</v>
      </c>
      <c r="X90" s="8">
        <v>198</v>
      </c>
      <c r="Y90" s="8">
        <v>1.1000000000000001</v>
      </c>
      <c r="Z90" s="8" t="s">
        <v>24</v>
      </c>
      <c r="AA90" s="8" t="s">
        <v>25</v>
      </c>
      <c r="AB90" s="8">
        <v>100</v>
      </c>
      <c r="AC90" s="8">
        <v>0</v>
      </c>
      <c r="AD90" s="8">
        <f t="shared" si="13"/>
        <v>0</v>
      </c>
      <c r="AE90" s="8">
        <f t="shared" si="14"/>
        <v>0</v>
      </c>
      <c r="AF90" s="8">
        <v>0</v>
      </c>
      <c r="AG90" s="14">
        <f>VLOOKUP(H90,'[1]gape_95%CL'!A$6:B$171,2)</f>
        <v>27.648250158473854</v>
      </c>
      <c r="AH90" s="13">
        <f t="shared" si="15"/>
        <v>1.0127223183930263</v>
      </c>
      <c r="AI90" s="8">
        <f t="shared" si="16"/>
        <v>0</v>
      </c>
      <c r="AJ90" s="8">
        <f t="shared" si="17"/>
        <v>0</v>
      </c>
      <c r="AK90" s="9" t="s">
        <v>25</v>
      </c>
      <c r="AM90" s="8" t="s">
        <v>25</v>
      </c>
      <c r="AN90" s="8" t="s">
        <v>25</v>
      </c>
      <c r="AO90" s="8">
        <v>0</v>
      </c>
      <c r="AP90" s="8" t="s">
        <v>26</v>
      </c>
      <c r="AQ90" s="8" t="s">
        <v>26</v>
      </c>
    </row>
    <row r="91" spans="1:43" x14ac:dyDescent="0.25">
      <c r="A91" s="8">
        <v>155</v>
      </c>
      <c r="B91" s="8">
        <v>1</v>
      </c>
      <c r="C91" s="8" t="s">
        <v>71</v>
      </c>
      <c r="D91" s="8">
        <v>1</v>
      </c>
      <c r="E91" s="8">
        <v>20220404</v>
      </c>
      <c r="F91" s="9">
        <v>44655.693055555559</v>
      </c>
      <c r="G91" s="10">
        <v>1091</v>
      </c>
      <c r="H91" s="8">
        <v>893</v>
      </c>
      <c r="I91" s="8" t="s">
        <v>24</v>
      </c>
      <c r="J91" s="18" t="s">
        <v>103</v>
      </c>
      <c r="K91" s="6">
        <v>3.2</v>
      </c>
      <c r="L91" s="7">
        <v>21.6</v>
      </c>
      <c r="M91" s="16">
        <v>26.111111111111111</v>
      </c>
      <c r="N91" s="5">
        <v>25.7</v>
      </c>
      <c r="O91" s="10">
        <v>72</v>
      </c>
      <c r="P91" s="8" t="s">
        <v>21</v>
      </c>
      <c r="Q91" s="8" t="s">
        <v>30</v>
      </c>
      <c r="R91" s="8" t="s">
        <v>23</v>
      </c>
      <c r="S91" s="8">
        <v>28</v>
      </c>
      <c r="T91" s="8">
        <v>37</v>
      </c>
      <c r="U91" s="23">
        <f t="shared" si="11"/>
        <v>76.562499999999972</v>
      </c>
      <c r="V91" s="12">
        <f t="shared" si="12"/>
        <v>51.388888888888886</v>
      </c>
      <c r="W91" s="8">
        <v>84</v>
      </c>
      <c r="X91" s="8">
        <v>196</v>
      </c>
      <c r="Y91" s="8">
        <v>1.5</v>
      </c>
      <c r="Z91" s="8" t="s">
        <v>24</v>
      </c>
      <c r="AA91" s="8" t="s">
        <v>25</v>
      </c>
      <c r="AB91" s="8">
        <v>100</v>
      </c>
      <c r="AC91" s="8">
        <v>0</v>
      </c>
      <c r="AD91" s="8">
        <f t="shared" si="13"/>
        <v>0</v>
      </c>
      <c r="AE91" s="8">
        <f t="shared" si="14"/>
        <v>0</v>
      </c>
      <c r="AF91" s="8">
        <v>0</v>
      </c>
      <c r="AG91" s="14">
        <f>VLOOKUP(H91,'[1]gape_95%CL'!A$6:B$171,2)</f>
        <v>24.077335256373264</v>
      </c>
      <c r="AH91" s="13">
        <f t="shared" si="15"/>
        <v>1.162919388788608</v>
      </c>
      <c r="AI91" s="8">
        <f t="shared" si="16"/>
        <v>0</v>
      </c>
      <c r="AJ91" s="8">
        <f t="shared" si="17"/>
        <v>0</v>
      </c>
      <c r="AK91" s="9" t="s">
        <v>25</v>
      </c>
      <c r="AM91" s="8" t="s">
        <v>25</v>
      </c>
      <c r="AN91" s="8" t="s">
        <v>25</v>
      </c>
      <c r="AO91" s="8">
        <v>0</v>
      </c>
      <c r="AP91" s="8" t="s">
        <v>26</v>
      </c>
      <c r="AQ91" s="8" t="s">
        <v>26</v>
      </c>
    </row>
    <row r="92" spans="1:43" x14ac:dyDescent="0.25">
      <c r="A92" s="8">
        <v>266</v>
      </c>
      <c r="B92" s="8">
        <v>1</v>
      </c>
      <c r="C92" s="8" t="s">
        <v>71</v>
      </c>
      <c r="D92" s="8">
        <v>1</v>
      </c>
      <c r="E92" s="8">
        <v>20220404</v>
      </c>
      <c r="F92" s="9">
        <v>44655.689583333333</v>
      </c>
      <c r="G92" s="10">
        <v>1096</v>
      </c>
      <c r="H92" s="8">
        <v>1185</v>
      </c>
      <c r="I92" s="8" t="s">
        <v>24</v>
      </c>
      <c r="J92" s="18" t="s">
        <v>103</v>
      </c>
      <c r="K92" s="6">
        <v>3.4</v>
      </c>
      <c r="L92" s="7">
        <v>24.5</v>
      </c>
      <c r="M92" s="16">
        <v>21.388888888888889</v>
      </c>
      <c r="N92" s="5">
        <v>32.6</v>
      </c>
      <c r="O92" s="10">
        <v>324</v>
      </c>
      <c r="P92" s="8" t="s">
        <v>27</v>
      </c>
      <c r="Q92" s="8" t="s">
        <v>30</v>
      </c>
      <c r="R92" s="8" t="s">
        <v>23</v>
      </c>
      <c r="S92" s="8">
        <v>30</v>
      </c>
      <c r="T92" s="8">
        <v>35</v>
      </c>
      <c r="U92" s="23">
        <f t="shared" si="11"/>
        <v>77.854671280276833</v>
      </c>
      <c r="V92" s="12">
        <f t="shared" si="12"/>
        <v>10.802469135802468</v>
      </c>
      <c r="W92" s="8">
        <v>92</v>
      </c>
      <c r="X92" s="8">
        <v>197</v>
      </c>
      <c r="Y92" s="8">
        <v>1</v>
      </c>
      <c r="Z92" s="8" t="s">
        <v>24</v>
      </c>
      <c r="AA92" s="8" t="s">
        <v>25</v>
      </c>
      <c r="AB92" s="8">
        <v>100</v>
      </c>
      <c r="AC92" s="8">
        <v>0</v>
      </c>
      <c r="AD92" s="8">
        <f t="shared" si="13"/>
        <v>0</v>
      </c>
      <c r="AE92" s="8">
        <f t="shared" si="14"/>
        <v>0</v>
      </c>
      <c r="AF92" s="8">
        <v>0</v>
      </c>
      <c r="AG92" s="14">
        <f>VLOOKUP(H92,'[1]gape_95%CL'!A$6:B$171,2)</f>
        <v>32.200266965024369</v>
      </c>
      <c r="AH92" s="13">
        <f t="shared" si="15"/>
        <v>0.93166929431317203</v>
      </c>
      <c r="AI92" s="8">
        <f t="shared" si="16"/>
        <v>0</v>
      </c>
      <c r="AJ92" s="8">
        <f t="shared" si="17"/>
        <v>0</v>
      </c>
      <c r="AK92" s="9" t="s">
        <v>25</v>
      </c>
      <c r="AM92" s="8" t="s">
        <v>25</v>
      </c>
      <c r="AN92" s="8" t="s">
        <v>25</v>
      </c>
      <c r="AO92" s="8">
        <v>0</v>
      </c>
      <c r="AP92" s="8" t="s">
        <v>26</v>
      </c>
      <c r="AQ92" s="8" t="s">
        <v>26</v>
      </c>
    </row>
    <row r="93" spans="1:43" x14ac:dyDescent="0.25">
      <c r="A93" s="8">
        <v>21</v>
      </c>
      <c r="B93" s="8">
        <v>1</v>
      </c>
      <c r="C93" s="25" t="s">
        <v>71</v>
      </c>
      <c r="D93" s="8">
        <v>1</v>
      </c>
      <c r="E93" s="25">
        <v>20220321</v>
      </c>
      <c r="F93" s="26">
        <v>44641.793055555558</v>
      </c>
      <c r="G93" s="27">
        <v>1005</v>
      </c>
      <c r="H93" s="25">
        <v>1510</v>
      </c>
      <c r="I93" s="25" t="s">
        <v>26</v>
      </c>
      <c r="J93" s="20" t="s">
        <v>102</v>
      </c>
      <c r="K93" s="4">
        <f>10^(1.154*LOG(H93/10)-1.838)</f>
        <v>4.7483136348165136</v>
      </c>
      <c r="L93" s="1"/>
      <c r="M93" s="2"/>
      <c r="N93" s="1">
        <v>47.6</v>
      </c>
      <c r="O93" s="27">
        <v>592</v>
      </c>
      <c r="P93" s="25" t="s">
        <v>21</v>
      </c>
      <c r="Q93" s="25" t="s">
        <v>22</v>
      </c>
      <c r="R93" s="25" t="s">
        <v>23</v>
      </c>
      <c r="S93" s="25">
        <v>42</v>
      </c>
      <c r="T93" s="25">
        <v>97</v>
      </c>
      <c r="U93" s="28">
        <f t="shared" si="11"/>
        <v>78.238368659604049</v>
      </c>
      <c r="V93" s="12">
        <f t="shared" si="12"/>
        <v>16.385135135135137</v>
      </c>
      <c r="W93" s="25">
        <v>118</v>
      </c>
      <c r="X93" s="25">
        <v>239</v>
      </c>
      <c r="Y93" s="25">
        <v>1.2</v>
      </c>
      <c r="Z93" s="25" t="s">
        <v>24</v>
      </c>
      <c r="AA93" s="25" t="s">
        <v>25</v>
      </c>
      <c r="AB93" s="25">
        <v>100</v>
      </c>
      <c r="AC93" s="25">
        <v>0</v>
      </c>
      <c r="AD93" s="8">
        <f t="shared" si="13"/>
        <v>0</v>
      </c>
      <c r="AE93" s="8">
        <f t="shared" si="14"/>
        <v>0</v>
      </c>
      <c r="AF93" s="25">
        <v>0</v>
      </c>
      <c r="AG93" s="29">
        <f>VLOOKUP(H93,'[1]gape_95%CL'!A$6:B$171,2)</f>
        <v>41.995128174953891</v>
      </c>
      <c r="AH93" s="30">
        <f t="shared" si="15"/>
        <v>1.0001160092910257</v>
      </c>
      <c r="AI93" s="25">
        <f t="shared" si="16"/>
        <v>0</v>
      </c>
      <c r="AJ93" s="25">
        <f t="shared" si="17"/>
        <v>0</v>
      </c>
      <c r="AK93" s="26" t="s">
        <v>25</v>
      </c>
      <c r="AM93" s="25" t="s">
        <v>25</v>
      </c>
      <c r="AN93" s="25" t="s">
        <v>25</v>
      </c>
      <c r="AO93" s="25">
        <v>0</v>
      </c>
      <c r="AP93" s="25" t="s">
        <v>26</v>
      </c>
      <c r="AQ93" s="25" t="s">
        <v>26</v>
      </c>
    </row>
    <row r="94" spans="1:43" x14ac:dyDescent="0.25">
      <c r="A94" s="8">
        <v>23</v>
      </c>
      <c r="B94" s="8">
        <v>2</v>
      </c>
      <c r="C94" s="25" t="s">
        <v>71</v>
      </c>
      <c r="D94" s="8">
        <v>1</v>
      </c>
      <c r="E94" s="25">
        <v>20220314</v>
      </c>
      <c r="F94" s="26">
        <v>44634.711805555555</v>
      </c>
      <c r="G94" s="27">
        <v>1006</v>
      </c>
      <c r="H94" s="25">
        <v>1570</v>
      </c>
      <c r="I94" s="25" t="s">
        <v>26</v>
      </c>
      <c r="J94" s="20" t="s">
        <v>102</v>
      </c>
      <c r="K94" s="4">
        <f>10^(1.154*LOG(H94/10)-1.838)</f>
        <v>4.966703093155993</v>
      </c>
      <c r="L94" s="1"/>
      <c r="M94" s="2"/>
      <c r="N94" s="1">
        <v>49</v>
      </c>
      <c r="O94" s="27">
        <v>818</v>
      </c>
      <c r="P94" s="25" t="s">
        <v>21</v>
      </c>
      <c r="Q94" s="25" t="s">
        <v>22</v>
      </c>
      <c r="R94" s="25" t="s">
        <v>23</v>
      </c>
      <c r="S94" s="25">
        <v>44</v>
      </c>
      <c r="T94" s="25">
        <v>105</v>
      </c>
      <c r="U94" s="28">
        <f t="shared" si="11"/>
        <v>78.481800012936802</v>
      </c>
      <c r="V94" s="12">
        <f t="shared" si="12"/>
        <v>12.836185819070904</v>
      </c>
      <c r="W94" s="25">
        <v>130</v>
      </c>
      <c r="X94" s="25">
        <v>240</v>
      </c>
      <c r="Y94" s="25">
        <v>1.2</v>
      </c>
      <c r="Z94" s="25" t="s">
        <v>24</v>
      </c>
      <c r="AA94" s="25" t="s">
        <v>25</v>
      </c>
      <c r="AB94" s="25">
        <v>100</v>
      </c>
      <c r="AC94" s="25">
        <v>0</v>
      </c>
      <c r="AD94" s="8">
        <f t="shared" si="13"/>
        <v>0</v>
      </c>
      <c r="AE94" s="8">
        <f t="shared" si="14"/>
        <v>0</v>
      </c>
      <c r="AF94" s="25">
        <v>0</v>
      </c>
      <c r="AG94" s="29">
        <f>VLOOKUP(H94,'[1]gape_95%CL'!A$6:B$171,2)</f>
        <v>43.820122819548075</v>
      </c>
      <c r="AH94" s="30">
        <f t="shared" si="15"/>
        <v>1.0041048990481534</v>
      </c>
      <c r="AI94" s="25">
        <f t="shared" si="16"/>
        <v>0</v>
      </c>
      <c r="AJ94" s="25">
        <f t="shared" si="17"/>
        <v>0</v>
      </c>
      <c r="AK94" s="26" t="s">
        <v>25</v>
      </c>
      <c r="AM94" s="25" t="s">
        <v>25</v>
      </c>
      <c r="AN94" s="25" t="s">
        <v>25</v>
      </c>
      <c r="AO94" s="25">
        <v>0</v>
      </c>
      <c r="AP94" s="25" t="s">
        <v>26</v>
      </c>
      <c r="AQ94" s="25" t="s">
        <v>26</v>
      </c>
    </row>
    <row r="95" spans="1:43" x14ac:dyDescent="0.25">
      <c r="A95" s="8">
        <v>81</v>
      </c>
      <c r="B95" s="8">
        <v>2</v>
      </c>
      <c r="C95" s="25" t="s">
        <v>71</v>
      </c>
      <c r="D95" s="8">
        <v>1</v>
      </c>
      <c r="E95" s="25">
        <v>20220516</v>
      </c>
      <c r="F95" s="26">
        <v>44697.796527777777</v>
      </c>
      <c r="G95" s="27">
        <v>1118</v>
      </c>
      <c r="H95" s="25">
        <v>1297</v>
      </c>
      <c r="I95" s="25" t="s">
        <v>26</v>
      </c>
      <c r="J95" s="20" t="s">
        <v>102</v>
      </c>
      <c r="K95" s="4">
        <f>10^(1.154*LOG(H95/10)-1.838)</f>
        <v>3.984122951087878</v>
      </c>
      <c r="L95" s="1"/>
      <c r="M95" s="2"/>
      <c r="N95" s="1">
        <v>39.1</v>
      </c>
      <c r="O95" s="27">
        <v>312</v>
      </c>
      <c r="P95" s="25" t="s">
        <v>21</v>
      </c>
      <c r="Q95" s="25" t="s">
        <v>38</v>
      </c>
      <c r="R95" s="25" t="s">
        <v>23</v>
      </c>
      <c r="S95" s="25">
        <v>36</v>
      </c>
      <c r="T95" s="25">
        <v>75</v>
      </c>
      <c r="U95" s="28">
        <f t="shared" si="11"/>
        <v>81.646869318942123</v>
      </c>
      <c r="V95" s="12">
        <f t="shared" si="12"/>
        <v>24.03846153846154</v>
      </c>
      <c r="W95" s="25">
        <v>107</v>
      </c>
      <c r="X95" s="25">
        <v>229</v>
      </c>
      <c r="Y95" s="25">
        <v>1.2</v>
      </c>
      <c r="Z95" s="25" t="s">
        <v>24</v>
      </c>
      <c r="AA95" s="25" t="s">
        <v>25</v>
      </c>
      <c r="AB95" s="25">
        <v>100</v>
      </c>
      <c r="AC95" s="25">
        <v>0</v>
      </c>
      <c r="AD95" s="8">
        <f t="shared" si="13"/>
        <v>0</v>
      </c>
      <c r="AE95" s="8">
        <f t="shared" si="14"/>
        <v>0</v>
      </c>
      <c r="AF95" s="25">
        <v>0</v>
      </c>
      <c r="AG95" s="29" t="e">
        <f>VLOOKUP(H95,#REF!,2)</f>
        <v>#REF!</v>
      </c>
      <c r="AH95" s="30" t="e">
        <f t="shared" si="15"/>
        <v>#REF!</v>
      </c>
      <c r="AI95" s="25">
        <f t="shared" si="16"/>
        <v>0</v>
      </c>
      <c r="AJ95" s="25" t="e">
        <f t="shared" si="17"/>
        <v>#REF!</v>
      </c>
      <c r="AK95" s="26" t="s">
        <v>25</v>
      </c>
      <c r="AL95" s="24"/>
      <c r="AM95" s="25" t="s">
        <v>25</v>
      </c>
      <c r="AN95" s="25" t="s">
        <v>25</v>
      </c>
      <c r="AO95" s="25">
        <v>0</v>
      </c>
      <c r="AP95" s="25" t="s">
        <v>26</v>
      </c>
      <c r="AQ95" s="25" t="s">
        <v>26</v>
      </c>
    </row>
    <row r="96" spans="1:43" x14ac:dyDescent="0.25">
      <c r="A96" s="8">
        <v>197</v>
      </c>
      <c r="B96" s="8">
        <v>1</v>
      </c>
      <c r="C96" s="8" t="s">
        <v>71</v>
      </c>
      <c r="D96" s="8">
        <v>1</v>
      </c>
      <c r="E96" s="8">
        <v>20220425</v>
      </c>
      <c r="F96" s="9">
        <v>44676.711111111108</v>
      </c>
      <c r="G96" s="10">
        <v>1100</v>
      </c>
      <c r="H96" s="8">
        <v>977</v>
      </c>
      <c r="I96" s="8" t="s">
        <v>24</v>
      </c>
      <c r="J96" s="18" t="s">
        <v>103</v>
      </c>
      <c r="K96" s="6">
        <v>2.6</v>
      </c>
      <c r="L96" s="7">
        <v>21</v>
      </c>
      <c r="M96" s="16">
        <v>17.777777777777779</v>
      </c>
      <c r="N96" s="5">
        <v>28.3</v>
      </c>
      <c r="O96" s="10">
        <v>106</v>
      </c>
      <c r="P96" s="8" t="s">
        <v>27</v>
      </c>
      <c r="Q96" s="8" t="s">
        <v>38</v>
      </c>
      <c r="R96" s="8" t="s">
        <v>29</v>
      </c>
      <c r="S96" s="8">
        <v>24</v>
      </c>
      <c r="T96" s="8">
        <v>26</v>
      </c>
      <c r="U96" s="23">
        <f t="shared" si="11"/>
        <v>85.207100591715985</v>
      </c>
      <c r="V96" s="12">
        <f t="shared" si="12"/>
        <v>24.528301886792452</v>
      </c>
      <c r="W96" s="8">
        <v>68</v>
      </c>
      <c r="X96" s="8">
        <v>155</v>
      </c>
      <c r="Y96" s="8">
        <v>0.9</v>
      </c>
      <c r="Z96" s="8" t="s">
        <v>24</v>
      </c>
      <c r="AA96" s="8" t="s">
        <v>25</v>
      </c>
      <c r="AB96" s="8">
        <v>100</v>
      </c>
      <c r="AC96" s="8">
        <v>0</v>
      </c>
      <c r="AD96" s="8">
        <f t="shared" si="13"/>
        <v>0</v>
      </c>
      <c r="AE96" s="8">
        <f t="shared" si="14"/>
        <v>0</v>
      </c>
      <c r="AF96" s="8">
        <v>0</v>
      </c>
      <c r="AG96" s="14">
        <f>VLOOKUP(H96,'[1]gape_95%CL'!A$6:B$171,2)</f>
        <v>26.260369568236683</v>
      </c>
      <c r="AH96" s="13">
        <f t="shared" si="15"/>
        <v>0.91392468554704875</v>
      </c>
      <c r="AI96" s="8">
        <f t="shared" si="16"/>
        <v>0</v>
      </c>
      <c r="AJ96" s="8">
        <f t="shared" si="17"/>
        <v>0</v>
      </c>
      <c r="AK96" s="9" t="s">
        <v>25</v>
      </c>
      <c r="AL96" s="24"/>
      <c r="AM96" s="8" t="s">
        <v>25</v>
      </c>
      <c r="AN96" s="8" t="s">
        <v>25</v>
      </c>
      <c r="AO96" s="8">
        <v>0</v>
      </c>
      <c r="AP96" s="8" t="s">
        <v>26</v>
      </c>
      <c r="AQ96" s="8" t="s">
        <v>26</v>
      </c>
    </row>
    <row r="97" spans="1:43" x14ac:dyDescent="0.25">
      <c r="A97" s="8">
        <v>71</v>
      </c>
      <c r="B97" s="8">
        <v>2</v>
      </c>
      <c r="C97" s="25" t="s">
        <v>71</v>
      </c>
      <c r="D97" s="8">
        <v>1</v>
      </c>
      <c r="E97" s="25">
        <v>20220425</v>
      </c>
      <c r="F97" s="26">
        <v>44676.71597222222</v>
      </c>
      <c r="G97" s="27">
        <v>1086</v>
      </c>
      <c r="H97" s="25">
        <v>1273</v>
      </c>
      <c r="I97" s="25" t="s">
        <v>26</v>
      </c>
      <c r="J97" s="20" t="s">
        <v>102</v>
      </c>
      <c r="K97" s="4">
        <f>10^(1.154*LOG(H97/10)-1.838)</f>
        <v>3.8991682708112112</v>
      </c>
      <c r="L97" s="1"/>
      <c r="M97" s="2"/>
      <c r="N97" s="1">
        <v>39.9</v>
      </c>
      <c r="O97" s="27">
        <v>313</v>
      </c>
      <c r="P97" s="25" t="s">
        <v>27</v>
      </c>
      <c r="Q97" s="25" t="s">
        <v>30</v>
      </c>
      <c r="R97" s="25" t="s">
        <v>23</v>
      </c>
      <c r="S97" s="25">
        <v>36</v>
      </c>
      <c r="T97" s="25">
        <v>75</v>
      </c>
      <c r="U97" s="28">
        <f t="shared" si="11"/>
        <v>85.243455417293021</v>
      </c>
      <c r="V97" s="12">
        <f t="shared" si="12"/>
        <v>23.961661341853034</v>
      </c>
      <c r="W97" s="25">
        <v>115</v>
      </c>
      <c r="X97" s="25">
        <v>220</v>
      </c>
      <c r="Y97" s="25">
        <v>1.2</v>
      </c>
      <c r="Z97" s="25" t="s">
        <v>24</v>
      </c>
      <c r="AA97" s="25" t="s">
        <v>25</v>
      </c>
      <c r="AB97" s="25">
        <v>100</v>
      </c>
      <c r="AC97" s="25">
        <v>0</v>
      </c>
      <c r="AD97" s="8">
        <f t="shared" si="13"/>
        <v>0</v>
      </c>
      <c r="AE97" s="8">
        <f t="shared" si="14"/>
        <v>0</v>
      </c>
      <c r="AF97" s="25">
        <v>0</v>
      </c>
      <c r="AG97" s="29">
        <f>VLOOKUP(H97,'[1]gape_95%CL'!A$6:B$171,2)</f>
        <v>34.824593879037437</v>
      </c>
      <c r="AH97" s="30">
        <f t="shared" si="15"/>
        <v>1.0337521845924553</v>
      </c>
      <c r="AI97" s="25">
        <f t="shared" si="16"/>
        <v>0</v>
      </c>
      <c r="AJ97" s="25">
        <f t="shared" si="17"/>
        <v>0</v>
      </c>
      <c r="AK97" s="26" t="s">
        <v>25</v>
      </c>
      <c r="AL97" s="24"/>
      <c r="AM97" s="25" t="s">
        <v>25</v>
      </c>
      <c r="AN97" s="25" t="s">
        <v>25</v>
      </c>
      <c r="AO97" s="25">
        <v>0</v>
      </c>
      <c r="AP97" s="25" t="s">
        <v>26</v>
      </c>
      <c r="AQ97" s="25" t="s">
        <v>26</v>
      </c>
    </row>
    <row r="98" spans="1:43" x14ac:dyDescent="0.25">
      <c r="A98" s="8">
        <v>222</v>
      </c>
      <c r="B98" s="8">
        <v>1</v>
      </c>
      <c r="C98" s="8" t="s">
        <v>71</v>
      </c>
      <c r="D98" s="8">
        <v>1</v>
      </c>
      <c r="E98" s="8">
        <v>20220307</v>
      </c>
      <c r="F98" s="9">
        <v>44627.748611111114</v>
      </c>
      <c r="G98" s="10">
        <v>1011</v>
      </c>
      <c r="H98" s="8">
        <v>1035</v>
      </c>
      <c r="I98" s="8" t="s">
        <v>24</v>
      </c>
      <c r="J98" s="18" t="s">
        <v>103</v>
      </c>
      <c r="K98" s="6">
        <v>2.8</v>
      </c>
      <c r="L98" s="7">
        <v>23.5</v>
      </c>
      <c r="M98" s="16">
        <v>17.5</v>
      </c>
      <c r="N98" s="5">
        <v>30.6</v>
      </c>
      <c r="O98" s="10">
        <v>134</v>
      </c>
      <c r="P98" s="8" t="s">
        <v>27</v>
      </c>
      <c r="Q98" s="8" t="s">
        <v>22</v>
      </c>
      <c r="R98" s="8" t="s">
        <v>23</v>
      </c>
      <c r="S98" s="8">
        <v>26</v>
      </c>
      <c r="T98" s="8">
        <v>27</v>
      </c>
      <c r="U98" s="23">
        <f t="shared" si="11"/>
        <v>86.224489795918373</v>
      </c>
      <c r="V98" s="12">
        <f t="shared" si="12"/>
        <v>20.149253731343283</v>
      </c>
      <c r="W98" s="8">
        <v>77</v>
      </c>
      <c r="X98" s="8">
        <v>173</v>
      </c>
      <c r="Y98" s="8">
        <v>0.9</v>
      </c>
      <c r="Z98" s="8" t="s">
        <v>24</v>
      </c>
      <c r="AA98" s="8" t="s">
        <v>25</v>
      </c>
      <c r="AB98" s="8">
        <v>100</v>
      </c>
      <c r="AC98" s="8">
        <v>0</v>
      </c>
      <c r="AD98" s="8">
        <f t="shared" si="13"/>
        <v>0</v>
      </c>
      <c r="AE98" s="8">
        <f t="shared" si="14"/>
        <v>0</v>
      </c>
      <c r="AF98" s="8">
        <v>0</v>
      </c>
      <c r="AG98" s="14">
        <f>VLOOKUP(H98,'[1]gape_95%CL'!A$6:B$171,2)</f>
        <v>27.92793107047612</v>
      </c>
      <c r="AH98" s="13">
        <f t="shared" si="15"/>
        <v>0.93096763717974718</v>
      </c>
      <c r="AI98" s="8">
        <f t="shared" si="16"/>
        <v>0</v>
      </c>
      <c r="AJ98" s="8">
        <f t="shared" si="17"/>
        <v>0</v>
      </c>
      <c r="AK98" s="9" t="s">
        <v>25</v>
      </c>
      <c r="AM98" s="8" t="s">
        <v>25</v>
      </c>
      <c r="AN98" s="8" t="s">
        <v>25</v>
      </c>
      <c r="AO98" s="8">
        <v>0</v>
      </c>
      <c r="AP98" s="8" t="s">
        <v>26</v>
      </c>
      <c r="AQ98" s="8" t="s">
        <v>26</v>
      </c>
    </row>
    <row r="99" spans="1:43" x14ac:dyDescent="0.25">
      <c r="A99" s="8">
        <v>142</v>
      </c>
      <c r="B99" s="8">
        <v>1</v>
      </c>
      <c r="C99" s="8" t="s">
        <v>71</v>
      </c>
      <c r="D99" s="8">
        <v>1</v>
      </c>
      <c r="E99" s="8">
        <v>20220328</v>
      </c>
      <c r="F99" s="9">
        <v>44648.683333333334</v>
      </c>
      <c r="G99" s="10">
        <v>1079</v>
      </c>
      <c r="H99" s="8">
        <v>875</v>
      </c>
      <c r="I99" s="8" t="s">
        <v>24</v>
      </c>
      <c r="J99" s="18" t="s">
        <v>103</v>
      </c>
      <c r="K99" s="6">
        <v>3</v>
      </c>
      <c r="L99" s="7">
        <v>20.3</v>
      </c>
      <c r="M99" s="16">
        <v>26.388888888888889</v>
      </c>
      <c r="N99" s="5">
        <v>27.6</v>
      </c>
      <c r="O99" s="10">
        <v>60</v>
      </c>
      <c r="P99" s="8" t="s">
        <v>27</v>
      </c>
      <c r="Q99" s="8" t="s">
        <v>30</v>
      </c>
      <c r="R99" s="8" t="s">
        <v>23</v>
      </c>
      <c r="S99" s="8">
        <v>28</v>
      </c>
      <c r="T99" s="8">
        <v>29</v>
      </c>
      <c r="U99" s="23">
        <f t="shared" si="11"/>
        <v>87.1111111111111</v>
      </c>
      <c r="V99" s="12">
        <f t="shared" si="12"/>
        <v>48.333333333333336</v>
      </c>
      <c r="W99" s="8">
        <v>87</v>
      </c>
      <c r="X99" s="8">
        <v>168</v>
      </c>
      <c r="Y99" s="8">
        <v>1.4</v>
      </c>
      <c r="Z99" s="8" t="s">
        <v>26</v>
      </c>
      <c r="AA99" s="8" t="s">
        <v>39</v>
      </c>
      <c r="AB99" s="8">
        <v>50</v>
      </c>
      <c r="AC99" s="8">
        <v>0</v>
      </c>
      <c r="AD99" s="8">
        <f t="shared" si="13"/>
        <v>0</v>
      </c>
      <c r="AE99" s="8">
        <f t="shared" si="14"/>
        <v>0</v>
      </c>
      <c r="AF99" s="8">
        <v>0</v>
      </c>
      <c r="AG99" s="14">
        <f>VLOOKUP(H99,'[1]gape_95%CL'!A$6:B$171,2)</f>
        <v>23.538835163578202</v>
      </c>
      <c r="AH99" s="13">
        <f t="shared" si="15"/>
        <v>1.1895236023966296</v>
      </c>
      <c r="AI99" s="8">
        <f t="shared" si="16"/>
        <v>0</v>
      </c>
      <c r="AJ99" s="8">
        <f t="shared" si="17"/>
        <v>0</v>
      </c>
      <c r="AK99" s="9" t="s">
        <v>25</v>
      </c>
      <c r="AL99" s="24"/>
      <c r="AM99" s="8" t="s">
        <v>25</v>
      </c>
      <c r="AN99" s="8" t="s">
        <v>25</v>
      </c>
      <c r="AO99" s="8">
        <v>0</v>
      </c>
      <c r="AP99" s="8" t="s">
        <v>26</v>
      </c>
      <c r="AQ99" s="8" t="s">
        <v>26</v>
      </c>
    </row>
    <row r="100" spans="1:43" x14ac:dyDescent="0.25">
      <c r="A100" s="8">
        <v>247</v>
      </c>
      <c r="B100" s="8">
        <v>1</v>
      </c>
      <c r="C100" s="8" t="s">
        <v>71</v>
      </c>
      <c r="D100" s="8">
        <v>1</v>
      </c>
      <c r="E100" s="8">
        <v>20220321</v>
      </c>
      <c r="F100" s="9">
        <v>44641.759027777778</v>
      </c>
      <c r="G100" s="10">
        <v>1052</v>
      </c>
      <c r="H100" s="8">
        <v>1105</v>
      </c>
      <c r="I100" s="8" t="s">
        <v>24</v>
      </c>
      <c r="J100" s="18" t="s">
        <v>103</v>
      </c>
      <c r="K100" s="6">
        <v>3</v>
      </c>
      <c r="L100" s="7">
        <v>24.3</v>
      </c>
      <c r="M100" s="16">
        <v>15.277777777777779</v>
      </c>
      <c r="N100" s="5">
        <v>32.5</v>
      </c>
      <c r="O100" s="10">
        <v>151</v>
      </c>
      <c r="P100" s="8" t="s">
        <v>21</v>
      </c>
      <c r="Q100" s="8" t="s">
        <v>22</v>
      </c>
      <c r="R100" s="8" t="s">
        <v>23</v>
      </c>
      <c r="S100" s="8">
        <v>30</v>
      </c>
      <c r="T100" s="8">
        <v>34</v>
      </c>
      <c r="U100" s="23">
        <f t="shared" si="11"/>
        <v>100</v>
      </c>
      <c r="V100" s="12">
        <f t="shared" si="12"/>
        <v>22.516556291390728</v>
      </c>
      <c r="W100" s="8">
        <v>89</v>
      </c>
      <c r="X100" s="8">
        <v>178</v>
      </c>
      <c r="Y100" s="8">
        <v>1.1000000000000001</v>
      </c>
      <c r="Z100" s="8" t="s">
        <v>24</v>
      </c>
      <c r="AA100" s="8" t="s">
        <v>25</v>
      </c>
      <c r="AB100" s="8">
        <v>100</v>
      </c>
      <c r="AC100" s="8">
        <v>0</v>
      </c>
      <c r="AD100" s="8">
        <f t="shared" si="13"/>
        <v>0</v>
      </c>
      <c r="AE100" s="8">
        <f t="shared" si="14"/>
        <v>0</v>
      </c>
      <c r="AF100" s="8">
        <v>0</v>
      </c>
      <c r="AG100" s="14">
        <f>VLOOKUP(H100,'[1]gape_95%CL'!A$6:B$171,2)</f>
        <v>29.904388347704689</v>
      </c>
      <c r="AH100" s="13">
        <f t="shared" si="15"/>
        <v>1.0031972448720106</v>
      </c>
      <c r="AI100" s="8">
        <f t="shared" si="16"/>
        <v>0</v>
      </c>
      <c r="AJ100" s="8">
        <f t="shared" si="17"/>
        <v>0</v>
      </c>
      <c r="AK100" s="9" t="s">
        <v>25</v>
      </c>
      <c r="AM100" s="8" t="s">
        <v>25</v>
      </c>
      <c r="AN100" s="8" t="s">
        <v>25</v>
      </c>
      <c r="AO100" s="8">
        <v>0</v>
      </c>
      <c r="AP100" s="8" t="s">
        <v>26</v>
      </c>
      <c r="AQ100" s="8" t="s">
        <v>26</v>
      </c>
    </row>
    <row r="101" spans="1:43" x14ac:dyDescent="0.25">
      <c r="A101" s="8">
        <v>246</v>
      </c>
      <c r="B101" s="8">
        <v>1</v>
      </c>
      <c r="C101" s="8" t="s">
        <v>71</v>
      </c>
      <c r="D101" s="8">
        <v>1</v>
      </c>
      <c r="E101" s="8">
        <v>20220328</v>
      </c>
      <c r="F101" s="9">
        <v>44648.692361111112</v>
      </c>
      <c r="G101" s="10">
        <v>1064</v>
      </c>
      <c r="H101" s="8">
        <v>1100</v>
      </c>
      <c r="I101" s="8" t="s">
        <v>24</v>
      </c>
      <c r="J101" s="18" t="s">
        <v>103</v>
      </c>
      <c r="K101" s="6">
        <v>3</v>
      </c>
      <c r="L101" s="7">
        <v>25</v>
      </c>
      <c r="M101" s="16">
        <v>18.333333333333332</v>
      </c>
      <c r="N101" s="5">
        <v>35.9</v>
      </c>
      <c r="O101" s="10">
        <v>166</v>
      </c>
      <c r="P101" s="8" t="s">
        <v>27</v>
      </c>
      <c r="Q101" s="8" t="s">
        <v>22</v>
      </c>
      <c r="R101" s="8" t="s">
        <v>23</v>
      </c>
      <c r="S101" s="8">
        <v>30</v>
      </c>
      <c r="T101" s="8">
        <v>32</v>
      </c>
      <c r="U101" s="23">
        <f t="shared" si="11"/>
        <v>100</v>
      </c>
      <c r="V101" s="12">
        <f t="shared" si="12"/>
        <v>19.277108433734941</v>
      </c>
      <c r="W101" s="8">
        <v>85</v>
      </c>
      <c r="X101" s="8">
        <v>175</v>
      </c>
      <c r="Y101" s="8">
        <v>1.2</v>
      </c>
      <c r="Z101" s="8" t="s">
        <v>24</v>
      </c>
      <c r="AA101" s="8" t="s">
        <v>25</v>
      </c>
      <c r="AB101" s="8">
        <v>100</v>
      </c>
      <c r="AC101" s="8">
        <v>0</v>
      </c>
      <c r="AD101" s="8">
        <f t="shared" si="13"/>
        <v>0</v>
      </c>
      <c r="AE101" s="8">
        <f t="shared" si="14"/>
        <v>0</v>
      </c>
      <c r="AF101" s="8">
        <v>0</v>
      </c>
      <c r="AG101" s="14">
        <f>VLOOKUP(H101,'[1]gape_95%CL'!A$6:B$171,2)</f>
        <v>29.904388347704689</v>
      </c>
      <c r="AH101" s="13">
        <f t="shared" si="15"/>
        <v>1.0031972448720106</v>
      </c>
      <c r="AI101" s="8">
        <f t="shared" si="16"/>
        <v>0</v>
      </c>
      <c r="AJ101" s="8">
        <f t="shared" si="17"/>
        <v>0</v>
      </c>
      <c r="AK101" s="9" t="s">
        <v>25</v>
      </c>
      <c r="AM101" s="8" t="s">
        <v>25</v>
      </c>
      <c r="AN101" s="8" t="s">
        <v>25</v>
      </c>
      <c r="AO101" s="8">
        <v>0</v>
      </c>
      <c r="AP101" s="8" t="s">
        <v>26</v>
      </c>
      <c r="AQ101" s="8" t="s">
        <v>26</v>
      </c>
    </row>
    <row r="102" spans="1:43" x14ac:dyDescent="0.25">
      <c r="A102" s="8">
        <v>175</v>
      </c>
      <c r="B102" s="8">
        <v>1</v>
      </c>
      <c r="C102" s="8" t="s">
        <v>71</v>
      </c>
      <c r="D102" s="8">
        <v>1</v>
      </c>
      <c r="E102" s="8">
        <v>20220328</v>
      </c>
      <c r="F102" s="9">
        <v>44648.6875</v>
      </c>
      <c r="G102" s="10">
        <v>1071</v>
      </c>
      <c r="H102" s="8">
        <v>925</v>
      </c>
      <c r="I102" s="8" t="s">
        <v>24</v>
      </c>
      <c r="J102" s="18" t="s">
        <v>103</v>
      </c>
      <c r="K102" s="6">
        <v>2.8</v>
      </c>
      <c r="L102" s="7">
        <v>19.899999999999999</v>
      </c>
      <c r="M102" s="16">
        <v>20.555555555555557</v>
      </c>
      <c r="N102" s="5">
        <v>26.2</v>
      </c>
      <c r="O102" s="10">
        <v>78</v>
      </c>
      <c r="P102" s="8" t="s">
        <v>21</v>
      </c>
      <c r="Q102" s="8" t="s">
        <v>38</v>
      </c>
      <c r="R102" s="8" t="s">
        <v>23</v>
      </c>
      <c r="S102" s="8">
        <v>28</v>
      </c>
      <c r="T102" s="8">
        <v>34</v>
      </c>
      <c r="U102" s="23">
        <f t="shared" si="11"/>
        <v>100</v>
      </c>
      <c r="V102" s="12">
        <f t="shared" si="12"/>
        <v>43.589743589743591</v>
      </c>
      <c r="W102" s="8">
        <v>86</v>
      </c>
      <c r="X102" s="8">
        <v>178</v>
      </c>
      <c r="Y102" s="8">
        <v>1.4</v>
      </c>
      <c r="Z102" s="8" t="s">
        <v>24</v>
      </c>
      <c r="AA102" s="8" t="s">
        <v>25</v>
      </c>
      <c r="AB102" s="8">
        <v>100</v>
      </c>
      <c r="AC102" s="8">
        <v>0</v>
      </c>
      <c r="AD102" s="8">
        <f t="shared" si="13"/>
        <v>0</v>
      </c>
      <c r="AE102" s="8">
        <f t="shared" si="14"/>
        <v>0</v>
      </c>
      <c r="AF102" s="8">
        <v>0</v>
      </c>
      <c r="AG102" s="14">
        <f>VLOOKUP(H102,'[1]gape_95%CL'!A$6:B$171,2)</f>
        <v>24.890502803723361</v>
      </c>
      <c r="AH102" s="13">
        <f t="shared" si="15"/>
        <v>1.1249270543386327</v>
      </c>
      <c r="AI102" s="8">
        <f t="shared" si="16"/>
        <v>0</v>
      </c>
      <c r="AJ102" s="8">
        <f t="shared" si="17"/>
        <v>0</v>
      </c>
      <c r="AK102" s="9" t="s">
        <v>25</v>
      </c>
      <c r="AM102" s="8" t="s">
        <v>25</v>
      </c>
      <c r="AN102" s="8" t="s">
        <v>25</v>
      </c>
      <c r="AO102" s="8">
        <v>0</v>
      </c>
      <c r="AP102" s="8" t="s">
        <v>26</v>
      </c>
      <c r="AQ102" s="8" t="s">
        <v>26</v>
      </c>
    </row>
    <row r="103" spans="1:43" x14ac:dyDescent="0.25">
      <c r="A103" s="8">
        <v>195</v>
      </c>
      <c r="B103" s="8">
        <v>1</v>
      </c>
      <c r="C103" s="8" t="s">
        <v>71</v>
      </c>
      <c r="D103" s="8">
        <v>1</v>
      </c>
      <c r="E103" s="8">
        <v>20220425</v>
      </c>
      <c r="F103" s="9">
        <v>44676.695138888892</v>
      </c>
      <c r="G103" s="10">
        <v>1116</v>
      </c>
      <c r="H103" s="8">
        <v>966</v>
      </c>
      <c r="I103" s="8" t="s">
        <v>24</v>
      </c>
      <c r="J103" s="18" t="s">
        <v>103</v>
      </c>
      <c r="K103" s="6">
        <v>3</v>
      </c>
      <c r="L103" s="7">
        <v>20.9</v>
      </c>
      <c r="M103" s="16">
        <v>20.833333333333332</v>
      </c>
      <c r="N103" s="5">
        <v>29.5</v>
      </c>
      <c r="O103" s="10">
        <v>88</v>
      </c>
      <c r="P103" s="8" t="s">
        <v>27</v>
      </c>
      <c r="Q103" s="8" t="s">
        <v>38</v>
      </c>
      <c r="R103" s="8" t="s">
        <v>29</v>
      </c>
      <c r="S103" s="8">
        <v>30</v>
      </c>
      <c r="T103" s="8">
        <v>43</v>
      </c>
      <c r="U103" s="23">
        <f t="shared" si="11"/>
        <v>100</v>
      </c>
      <c r="V103" s="12">
        <f t="shared" si="12"/>
        <v>48.863636363636367</v>
      </c>
      <c r="W103" s="8">
        <v>90</v>
      </c>
      <c r="X103" s="8">
        <v>175</v>
      </c>
      <c r="Y103" s="8">
        <v>1.5</v>
      </c>
      <c r="Z103" s="8" t="s">
        <v>24</v>
      </c>
      <c r="AA103" s="8" t="s">
        <v>25</v>
      </c>
      <c r="AB103" s="8">
        <v>100</v>
      </c>
      <c r="AC103" s="8">
        <v>0</v>
      </c>
      <c r="AD103" s="8">
        <f t="shared" si="13"/>
        <v>0</v>
      </c>
      <c r="AE103" s="8">
        <f t="shared" si="14"/>
        <v>0</v>
      </c>
      <c r="AF103" s="8">
        <v>0</v>
      </c>
      <c r="AG103" s="14">
        <f>VLOOKUP(H103,'[1]gape_95%CL'!A$6:B$171,2)</f>
        <v>25.984940004823386</v>
      </c>
      <c r="AH103" s="13">
        <f t="shared" si="15"/>
        <v>1.1545148841764241</v>
      </c>
      <c r="AI103" s="8">
        <f t="shared" si="16"/>
        <v>0</v>
      </c>
      <c r="AJ103" s="8">
        <f t="shared" si="17"/>
        <v>0</v>
      </c>
      <c r="AK103" s="9" t="s">
        <v>25</v>
      </c>
      <c r="AM103" s="8" t="s">
        <v>25</v>
      </c>
      <c r="AN103" s="8" t="s">
        <v>25</v>
      </c>
      <c r="AO103" s="8">
        <v>0</v>
      </c>
      <c r="AP103" s="8" t="s">
        <v>26</v>
      </c>
      <c r="AQ103" s="8" t="s">
        <v>26</v>
      </c>
    </row>
    <row r="104" spans="1:43" x14ac:dyDescent="0.25">
      <c r="A104" s="8">
        <v>151</v>
      </c>
      <c r="B104" s="8">
        <v>1</v>
      </c>
      <c r="C104" s="8" t="s">
        <v>71</v>
      </c>
      <c r="D104" s="8">
        <v>1</v>
      </c>
      <c r="E104" s="8">
        <v>20220523</v>
      </c>
      <c r="F104" s="9">
        <v>37399.790277777778</v>
      </c>
      <c r="G104" s="10">
        <v>1191</v>
      </c>
      <c r="H104" s="8">
        <v>887</v>
      </c>
      <c r="I104" s="8" t="s">
        <v>24</v>
      </c>
      <c r="J104" s="18" t="s">
        <v>103</v>
      </c>
      <c r="K104" s="6">
        <v>2.6</v>
      </c>
      <c r="L104" s="7">
        <v>20.5</v>
      </c>
      <c r="M104" s="16">
        <v>20</v>
      </c>
      <c r="N104" s="5">
        <v>26.4</v>
      </c>
      <c r="O104" s="10">
        <v>58</v>
      </c>
      <c r="P104" s="8" t="s">
        <v>21</v>
      </c>
      <c r="Q104" s="8" t="s">
        <v>38</v>
      </c>
      <c r="R104" s="8" t="s">
        <v>23</v>
      </c>
      <c r="S104" s="8">
        <v>26</v>
      </c>
      <c r="T104" s="8">
        <v>39</v>
      </c>
      <c r="U104" s="23">
        <f t="shared" si="11"/>
        <v>100</v>
      </c>
      <c r="V104" s="12">
        <f t="shared" si="12"/>
        <v>67.241379310344826</v>
      </c>
      <c r="W104" s="8">
        <v>79</v>
      </c>
      <c r="X104" s="8">
        <v>186</v>
      </c>
      <c r="Y104" s="8">
        <v>1.3</v>
      </c>
      <c r="Z104" s="8" t="s">
        <v>24</v>
      </c>
      <c r="AA104" s="8" t="s">
        <v>25</v>
      </c>
      <c r="AB104" s="8">
        <v>100</v>
      </c>
      <c r="AC104" s="8">
        <v>0</v>
      </c>
      <c r="AD104" s="8">
        <f t="shared" si="13"/>
        <v>0</v>
      </c>
      <c r="AE104" s="8">
        <f t="shared" si="14"/>
        <v>0</v>
      </c>
      <c r="AF104" s="8">
        <v>0</v>
      </c>
      <c r="AG104" s="14" t="e">
        <f>VLOOKUP(H104,#REF!,2)</f>
        <v>#REF!</v>
      </c>
      <c r="AH104" s="13" t="e">
        <f t="shared" si="15"/>
        <v>#REF!</v>
      </c>
      <c r="AI104" s="8">
        <f t="shared" si="16"/>
        <v>0</v>
      </c>
      <c r="AJ104" s="8" t="e">
        <f t="shared" si="17"/>
        <v>#REF!</v>
      </c>
      <c r="AK104" s="9" t="s">
        <v>25</v>
      </c>
      <c r="AL104" s="24"/>
      <c r="AM104" s="8" t="s">
        <v>25</v>
      </c>
      <c r="AN104" s="8" t="s">
        <v>25</v>
      </c>
      <c r="AO104" s="8">
        <v>0</v>
      </c>
      <c r="AP104" s="8" t="s">
        <v>26</v>
      </c>
      <c r="AQ104" s="8" t="s">
        <v>26</v>
      </c>
    </row>
    <row r="105" spans="1:43" x14ac:dyDescent="0.25">
      <c r="A105" s="8">
        <v>73</v>
      </c>
      <c r="B105" s="8">
        <v>1</v>
      </c>
      <c r="C105" s="25" t="s">
        <v>71</v>
      </c>
      <c r="D105" s="8">
        <v>1</v>
      </c>
      <c r="E105" s="25">
        <v>20220425</v>
      </c>
      <c r="F105" s="26">
        <v>44676.705555555556</v>
      </c>
      <c r="G105" s="27">
        <v>1105</v>
      </c>
      <c r="H105" s="25">
        <v>1289</v>
      </c>
      <c r="I105" s="25" t="s">
        <v>26</v>
      </c>
      <c r="J105" s="20" t="s">
        <v>102</v>
      </c>
      <c r="K105" s="4">
        <f>10^(1.154*LOG(H105/10)-1.838)</f>
        <v>3.9557775975312466</v>
      </c>
      <c r="L105" s="1"/>
      <c r="M105" s="2"/>
      <c r="N105" s="1">
        <v>39.4</v>
      </c>
      <c r="O105" s="27">
        <v>321</v>
      </c>
      <c r="P105" s="25" t="s">
        <v>21</v>
      </c>
      <c r="Q105" s="25" t="s">
        <v>38</v>
      </c>
      <c r="R105" s="25" t="s">
        <v>23</v>
      </c>
      <c r="S105" s="25">
        <v>40</v>
      </c>
      <c r="T105" s="25">
        <v>89</v>
      </c>
      <c r="U105" s="28">
        <f t="shared" si="11"/>
        <v>102.24833609905184</v>
      </c>
      <c r="V105" s="12">
        <f t="shared" si="12"/>
        <v>27.725856697819314</v>
      </c>
      <c r="W105" s="25">
        <v>119</v>
      </c>
      <c r="X105" s="25">
        <v>231</v>
      </c>
      <c r="Y105" s="25">
        <v>1.4</v>
      </c>
      <c r="Z105" s="25" t="s">
        <v>24</v>
      </c>
      <c r="AA105" s="25" t="s">
        <v>25</v>
      </c>
      <c r="AB105" s="25">
        <v>100</v>
      </c>
      <c r="AC105" s="25">
        <v>0</v>
      </c>
      <c r="AD105" s="8">
        <f t="shared" si="13"/>
        <v>0</v>
      </c>
      <c r="AE105" s="8">
        <f t="shared" si="14"/>
        <v>0</v>
      </c>
      <c r="AF105" s="25">
        <v>0</v>
      </c>
      <c r="AG105" s="29">
        <f>VLOOKUP(H105,'[1]gape_95%CL'!A$6:B$171,2)</f>
        <v>35.11863072898371</v>
      </c>
      <c r="AH105" s="30">
        <f t="shared" si="15"/>
        <v>1.1389965716114225</v>
      </c>
      <c r="AI105" s="25">
        <f t="shared" si="16"/>
        <v>0</v>
      </c>
      <c r="AJ105" s="25">
        <f t="shared" si="17"/>
        <v>0</v>
      </c>
      <c r="AK105" s="26" t="s">
        <v>25</v>
      </c>
      <c r="AM105" s="25" t="s">
        <v>25</v>
      </c>
      <c r="AN105" s="25" t="s">
        <v>25</v>
      </c>
      <c r="AO105" s="25">
        <v>0</v>
      </c>
      <c r="AP105" s="25" t="s">
        <v>26</v>
      </c>
      <c r="AQ105" s="25" t="s">
        <v>26</v>
      </c>
    </row>
    <row r="106" spans="1:43" x14ac:dyDescent="0.25">
      <c r="A106" s="8">
        <v>84</v>
      </c>
      <c r="B106" s="8">
        <v>1</v>
      </c>
      <c r="C106" s="25" t="s">
        <v>71</v>
      </c>
      <c r="D106" s="8">
        <v>1</v>
      </c>
      <c r="E106" s="25">
        <v>20220509</v>
      </c>
      <c r="F106" s="26">
        <v>44690.711805555555</v>
      </c>
      <c r="G106" s="27">
        <v>1137</v>
      </c>
      <c r="H106" s="25">
        <v>1340</v>
      </c>
      <c r="I106" s="25" t="s">
        <v>26</v>
      </c>
      <c r="J106" s="20" t="s">
        <v>102</v>
      </c>
      <c r="K106" s="4">
        <f>10^(1.154*LOG(H106/10)-1.838)</f>
        <v>4.1369372866209506</v>
      </c>
      <c r="L106" s="1"/>
      <c r="M106" s="2"/>
      <c r="N106" s="1">
        <v>42.2</v>
      </c>
      <c r="O106" s="27">
        <v>354</v>
      </c>
      <c r="P106" s="25" t="s">
        <v>21</v>
      </c>
      <c r="Q106" s="25" t="s">
        <v>22</v>
      </c>
      <c r="R106" s="25" t="s">
        <v>23</v>
      </c>
      <c r="S106" s="25">
        <v>42</v>
      </c>
      <c r="T106" s="25">
        <v>99</v>
      </c>
      <c r="U106" s="28">
        <f t="shared" si="11"/>
        <v>103.07200071917011</v>
      </c>
      <c r="V106" s="12">
        <f t="shared" si="12"/>
        <v>27.966101694915253</v>
      </c>
      <c r="W106" s="25">
        <v>126</v>
      </c>
      <c r="X106" s="25">
        <v>242</v>
      </c>
      <c r="Y106" s="25">
        <v>1.5</v>
      </c>
      <c r="Z106" s="25" t="s">
        <v>24</v>
      </c>
      <c r="AA106" s="25" t="s">
        <v>25</v>
      </c>
      <c r="AB106" s="25">
        <v>100</v>
      </c>
      <c r="AC106" s="25">
        <v>0</v>
      </c>
      <c r="AD106" s="8">
        <f t="shared" si="13"/>
        <v>0</v>
      </c>
      <c r="AE106" s="8">
        <f t="shared" si="14"/>
        <v>0</v>
      </c>
      <c r="AF106" s="25">
        <v>0</v>
      </c>
      <c r="AG106" s="29" t="e">
        <f>VLOOKUP(H106,#REF!,2)</f>
        <v>#REF!</v>
      </c>
      <c r="AH106" s="30" t="e">
        <f t="shared" si="15"/>
        <v>#REF!</v>
      </c>
      <c r="AI106" s="25">
        <f t="shared" si="16"/>
        <v>0</v>
      </c>
      <c r="AJ106" s="25" t="e">
        <f t="shared" si="17"/>
        <v>#REF!</v>
      </c>
      <c r="AK106" s="26" t="s">
        <v>25</v>
      </c>
      <c r="AL106" s="24"/>
      <c r="AM106" s="25" t="s">
        <v>25</v>
      </c>
      <c r="AN106" s="25" t="s">
        <v>25</v>
      </c>
      <c r="AO106" s="25">
        <v>0</v>
      </c>
      <c r="AP106" s="25" t="s">
        <v>26</v>
      </c>
      <c r="AQ106" s="25" t="s">
        <v>26</v>
      </c>
    </row>
    <row r="107" spans="1:43" x14ac:dyDescent="0.25">
      <c r="A107" s="8">
        <v>59</v>
      </c>
      <c r="B107" s="8">
        <v>3</v>
      </c>
      <c r="C107" s="25" t="s">
        <v>71</v>
      </c>
      <c r="D107" s="8">
        <v>1</v>
      </c>
      <c r="E107" s="25">
        <v>20220404</v>
      </c>
      <c r="F107" s="26">
        <v>44655.70208333333</v>
      </c>
      <c r="G107" s="27">
        <v>1062</v>
      </c>
      <c r="H107" s="25">
        <v>1450</v>
      </c>
      <c r="I107" s="25" t="s">
        <v>26</v>
      </c>
      <c r="J107" s="20" t="s">
        <v>102</v>
      </c>
      <c r="K107" s="4">
        <f>10^(1.154*LOG(H107/10)-1.838)</f>
        <v>4.5312567887666004</v>
      </c>
      <c r="L107" s="1"/>
      <c r="M107" s="2"/>
      <c r="N107" s="1">
        <v>44.4</v>
      </c>
      <c r="O107" s="27">
        <v>380</v>
      </c>
      <c r="P107" s="25" t="s">
        <v>21</v>
      </c>
      <c r="Q107" s="25" t="s">
        <v>30</v>
      </c>
      <c r="R107" s="25" t="s">
        <v>23</v>
      </c>
      <c r="S107" s="25">
        <v>47</v>
      </c>
      <c r="T107" s="25">
        <v>128</v>
      </c>
      <c r="U107" s="28">
        <f t="shared" si="11"/>
        <v>107.58664552022429</v>
      </c>
      <c r="V107" s="12">
        <f t="shared" si="12"/>
        <v>33.684210526315788</v>
      </c>
      <c r="W107" s="25">
        <v>137</v>
      </c>
      <c r="X107" s="25">
        <v>243</v>
      </c>
      <c r="Y107" s="25">
        <v>1.6</v>
      </c>
      <c r="Z107" s="25" t="s">
        <v>24</v>
      </c>
      <c r="AA107" s="25" t="s">
        <v>25</v>
      </c>
      <c r="AB107" s="25">
        <v>100</v>
      </c>
      <c r="AC107" s="25">
        <v>0</v>
      </c>
      <c r="AD107" s="8">
        <f t="shared" si="13"/>
        <v>0</v>
      </c>
      <c r="AE107" s="8">
        <f t="shared" si="14"/>
        <v>0</v>
      </c>
      <c r="AF107" s="25">
        <v>0</v>
      </c>
      <c r="AG107" s="29">
        <f>VLOOKUP(H107,'[1]gape_95%CL'!A$6:B$171,2)</f>
        <v>40.182046298220513</v>
      </c>
      <c r="AH107" s="30">
        <f t="shared" si="15"/>
        <v>1.1696766175415367</v>
      </c>
      <c r="AI107" s="25">
        <f t="shared" si="16"/>
        <v>0</v>
      </c>
      <c r="AJ107" s="25">
        <f t="shared" si="17"/>
        <v>0</v>
      </c>
      <c r="AK107" s="26" t="s">
        <v>25</v>
      </c>
      <c r="AM107" s="25" t="s">
        <v>25</v>
      </c>
      <c r="AN107" s="25" t="s">
        <v>25</v>
      </c>
      <c r="AO107" s="25">
        <v>0</v>
      </c>
      <c r="AP107" s="25" t="s">
        <v>26</v>
      </c>
      <c r="AQ107" s="25" t="s">
        <v>26</v>
      </c>
    </row>
    <row r="108" spans="1:43" x14ac:dyDescent="0.25">
      <c r="A108" s="8">
        <v>27</v>
      </c>
      <c r="B108" s="8">
        <v>3</v>
      </c>
      <c r="C108" s="25" t="s">
        <v>71</v>
      </c>
      <c r="D108" s="8">
        <v>1</v>
      </c>
      <c r="E108" s="25">
        <v>20220404</v>
      </c>
      <c r="F108" s="26">
        <v>44655.701388888891</v>
      </c>
      <c r="G108" s="27">
        <v>1007</v>
      </c>
      <c r="H108" s="25">
        <v>1580</v>
      </c>
      <c r="I108" s="25" t="s">
        <v>26</v>
      </c>
      <c r="J108" s="20" t="s">
        <v>102</v>
      </c>
      <c r="K108" s="4">
        <f>10^(1.154*LOG(H108/10)-1.838)</f>
        <v>5.0032278152107343</v>
      </c>
      <c r="L108" s="1"/>
      <c r="M108" s="2"/>
      <c r="N108" s="1">
        <v>50.8</v>
      </c>
      <c r="O108" s="27">
        <v>890</v>
      </c>
      <c r="P108" s="25" t="s">
        <v>21</v>
      </c>
      <c r="Q108" s="25" t="s">
        <v>22</v>
      </c>
      <c r="R108" s="25" t="s">
        <v>23</v>
      </c>
      <c r="S108" s="25">
        <v>53</v>
      </c>
      <c r="T108" s="25">
        <v>166</v>
      </c>
      <c r="U108" s="28">
        <f t="shared" si="11"/>
        <v>112.21506943099244</v>
      </c>
      <c r="V108" s="12">
        <f t="shared" si="12"/>
        <v>18.651685393258425</v>
      </c>
      <c r="W108" s="25">
        <v>152</v>
      </c>
      <c r="X108" s="25">
        <v>265</v>
      </c>
      <c r="Y108" s="25">
        <v>1.7</v>
      </c>
      <c r="Z108" s="25" t="s">
        <v>26</v>
      </c>
      <c r="AA108" s="25" t="s">
        <v>41</v>
      </c>
      <c r="AB108" s="25">
        <v>80</v>
      </c>
      <c r="AC108" s="25">
        <v>0</v>
      </c>
      <c r="AD108" s="8">
        <f t="shared" si="13"/>
        <v>0</v>
      </c>
      <c r="AE108" s="8">
        <f t="shared" si="14"/>
        <v>0</v>
      </c>
      <c r="AF108" s="25">
        <v>0</v>
      </c>
      <c r="AG108" s="29">
        <f>VLOOKUP(H108,'[1]gape_95%CL'!A$6:B$171,2)</f>
        <v>44.125388781844009</v>
      </c>
      <c r="AH108" s="30">
        <f t="shared" si="15"/>
        <v>1.2011225614811483</v>
      </c>
      <c r="AI108" s="25">
        <f t="shared" si="16"/>
        <v>0</v>
      </c>
      <c r="AJ108" s="25">
        <f t="shared" si="17"/>
        <v>0</v>
      </c>
      <c r="AK108" s="26" t="s">
        <v>25</v>
      </c>
      <c r="AM108" s="25" t="s">
        <v>25</v>
      </c>
      <c r="AN108" s="25" t="s">
        <v>25</v>
      </c>
      <c r="AO108" s="25">
        <v>0</v>
      </c>
      <c r="AP108" s="25" t="s">
        <v>26</v>
      </c>
      <c r="AQ108" s="25" t="s">
        <v>26</v>
      </c>
    </row>
    <row r="109" spans="1:43" x14ac:dyDescent="0.25">
      <c r="A109" s="8">
        <v>250</v>
      </c>
      <c r="B109" s="8">
        <v>1</v>
      </c>
      <c r="C109" s="8" t="s">
        <v>71</v>
      </c>
      <c r="D109" s="8">
        <v>1</v>
      </c>
      <c r="E109" s="8">
        <v>20220509</v>
      </c>
      <c r="F109" s="9">
        <v>44690.713888888888</v>
      </c>
      <c r="G109" s="10">
        <v>1135</v>
      </c>
      <c r="H109" s="8">
        <v>1111</v>
      </c>
      <c r="I109" s="8" t="s">
        <v>24</v>
      </c>
      <c r="J109" s="18" t="s">
        <v>103</v>
      </c>
      <c r="K109" s="6">
        <v>3.2</v>
      </c>
      <c r="L109" s="7">
        <v>24.9</v>
      </c>
      <c r="M109" s="16">
        <v>19.444444444444443</v>
      </c>
      <c r="N109" s="5">
        <v>35.5</v>
      </c>
      <c r="O109" s="10">
        <v>197</v>
      </c>
      <c r="P109" s="8" t="s">
        <v>21</v>
      </c>
      <c r="Q109" s="8" t="s">
        <v>22</v>
      </c>
      <c r="R109" s="8" t="s">
        <v>23</v>
      </c>
      <c r="S109" s="8">
        <v>34</v>
      </c>
      <c r="T109" s="8">
        <v>38</v>
      </c>
      <c r="U109" s="23">
        <f t="shared" si="11"/>
        <v>112.89062499999997</v>
      </c>
      <c r="V109" s="12">
        <f t="shared" si="12"/>
        <v>19.289340101522843</v>
      </c>
      <c r="W109" s="8">
        <v>117</v>
      </c>
      <c r="X109" s="8">
        <v>150</v>
      </c>
      <c r="Y109" s="8">
        <v>1.4</v>
      </c>
      <c r="Z109" s="8" t="s">
        <v>24</v>
      </c>
      <c r="AA109" s="8" t="s">
        <v>25</v>
      </c>
      <c r="AB109" s="8">
        <v>100</v>
      </c>
      <c r="AC109" s="8">
        <v>0</v>
      </c>
      <c r="AD109" s="8">
        <f t="shared" si="13"/>
        <v>0</v>
      </c>
      <c r="AE109" s="8">
        <f t="shared" si="14"/>
        <v>0</v>
      </c>
      <c r="AF109" s="8">
        <v>0</v>
      </c>
      <c r="AG109" s="14" t="e">
        <f>VLOOKUP(H109,#REF!,2)</f>
        <v>#REF!</v>
      </c>
      <c r="AH109" s="13" t="e">
        <f t="shared" si="15"/>
        <v>#REF!</v>
      </c>
      <c r="AI109" s="8">
        <f t="shared" si="16"/>
        <v>0</v>
      </c>
      <c r="AJ109" s="8" t="e">
        <f t="shared" si="17"/>
        <v>#REF!</v>
      </c>
      <c r="AK109" s="9" t="s">
        <v>25</v>
      </c>
      <c r="AL109" s="24"/>
      <c r="AM109" s="8" t="s">
        <v>25</v>
      </c>
      <c r="AN109" s="8" t="s">
        <v>25</v>
      </c>
      <c r="AO109" s="8">
        <v>0</v>
      </c>
      <c r="AP109" s="8" t="s">
        <v>26</v>
      </c>
      <c r="AQ109" s="8" t="s">
        <v>26</v>
      </c>
    </row>
    <row r="110" spans="1:43" x14ac:dyDescent="0.25">
      <c r="A110" s="8">
        <v>263</v>
      </c>
      <c r="B110" s="8">
        <v>1</v>
      </c>
      <c r="C110" s="8" t="s">
        <v>71</v>
      </c>
      <c r="D110" s="8">
        <v>1</v>
      </c>
      <c r="E110" s="8">
        <v>20220523</v>
      </c>
      <c r="F110" s="9">
        <v>37399.776388888888</v>
      </c>
      <c r="G110" s="10">
        <v>1197</v>
      </c>
      <c r="H110" s="8">
        <v>1175</v>
      </c>
      <c r="I110" s="8" t="s">
        <v>24</v>
      </c>
      <c r="J110" s="18" t="s">
        <v>103</v>
      </c>
      <c r="K110" s="6">
        <v>4.4000000000000004</v>
      </c>
      <c r="L110" s="7">
        <v>24.6</v>
      </c>
      <c r="M110" s="16">
        <v>29.722222222222221</v>
      </c>
      <c r="N110" s="5">
        <v>37.4</v>
      </c>
      <c r="O110" s="10">
        <v>222</v>
      </c>
      <c r="P110" s="8" t="s">
        <v>21</v>
      </c>
      <c r="Q110" s="8" t="s">
        <v>51</v>
      </c>
      <c r="R110" s="8" t="s">
        <v>23</v>
      </c>
      <c r="S110" s="8">
        <v>47</v>
      </c>
      <c r="T110" s="8">
        <v>157</v>
      </c>
      <c r="U110" s="23">
        <f t="shared" si="11"/>
        <v>114.10123966942147</v>
      </c>
      <c r="V110" s="12">
        <f t="shared" si="12"/>
        <v>70.72072072072072</v>
      </c>
      <c r="W110" s="8">
        <v>136</v>
      </c>
      <c r="X110" s="8">
        <v>241</v>
      </c>
      <c r="Y110" s="8">
        <v>2.4</v>
      </c>
      <c r="Z110" s="8" t="s">
        <v>24</v>
      </c>
      <c r="AA110" s="8" t="s">
        <v>25</v>
      </c>
      <c r="AB110" s="8">
        <v>100</v>
      </c>
      <c r="AC110" s="8">
        <v>0</v>
      </c>
      <c r="AD110" s="8">
        <f t="shared" si="13"/>
        <v>0</v>
      </c>
      <c r="AE110" s="8">
        <f t="shared" si="14"/>
        <v>0</v>
      </c>
      <c r="AF110" s="8">
        <v>0</v>
      </c>
      <c r="AG110" s="14" t="e">
        <f>VLOOKUP(H110,#REF!,2)</f>
        <v>#REF!</v>
      </c>
      <c r="AH110" s="13" t="e">
        <f t="shared" si="15"/>
        <v>#REF!</v>
      </c>
      <c r="AI110" s="8">
        <f t="shared" si="16"/>
        <v>0</v>
      </c>
      <c r="AJ110" s="8" t="e">
        <f t="shared" si="17"/>
        <v>#REF!</v>
      </c>
      <c r="AK110" s="9" t="s">
        <v>25</v>
      </c>
      <c r="AL110" s="24"/>
      <c r="AM110" s="8" t="s">
        <v>25</v>
      </c>
      <c r="AN110" s="8" t="s">
        <v>25</v>
      </c>
      <c r="AO110" s="8">
        <v>0</v>
      </c>
      <c r="AP110" s="8" t="s">
        <v>26</v>
      </c>
      <c r="AQ110" s="8" t="s">
        <v>26</v>
      </c>
    </row>
    <row r="111" spans="1:43" x14ac:dyDescent="0.25">
      <c r="A111" s="8">
        <v>66</v>
      </c>
      <c r="B111" s="8">
        <v>3</v>
      </c>
      <c r="C111" s="25" t="s">
        <v>71</v>
      </c>
      <c r="D111" s="8">
        <v>1</v>
      </c>
      <c r="E111" s="25">
        <v>20220509</v>
      </c>
      <c r="F111" s="26">
        <v>44690.71875</v>
      </c>
      <c r="G111" s="27">
        <v>1069</v>
      </c>
      <c r="H111" s="25">
        <v>1410</v>
      </c>
      <c r="I111" s="25" t="s">
        <v>26</v>
      </c>
      <c r="J111" s="20" t="s">
        <v>102</v>
      </c>
      <c r="K111" s="4">
        <f>10^(1.154*LOG(H111/10)-1.838)</f>
        <v>4.3873153944745171</v>
      </c>
      <c r="L111" s="1"/>
      <c r="M111" s="2"/>
      <c r="N111" s="1">
        <v>40.4</v>
      </c>
      <c r="O111" s="27">
        <v>430</v>
      </c>
      <c r="P111" s="25" t="s">
        <v>21</v>
      </c>
      <c r="Q111" s="25" t="s">
        <v>38</v>
      </c>
      <c r="R111" s="25" t="s">
        <v>23</v>
      </c>
      <c r="S111" s="25">
        <v>47</v>
      </c>
      <c r="T111" s="25">
        <v>119</v>
      </c>
      <c r="U111" s="28">
        <f t="shared" si="11"/>
        <v>114.76197241546093</v>
      </c>
      <c r="V111" s="12">
        <f t="shared" si="12"/>
        <v>27.674418604651162</v>
      </c>
      <c r="W111" s="25">
        <v>130</v>
      </c>
      <c r="X111" s="25">
        <v>240</v>
      </c>
      <c r="Y111" s="25">
        <v>1.7</v>
      </c>
      <c r="Z111" s="25" t="s">
        <v>24</v>
      </c>
      <c r="AA111" s="25" t="s">
        <v>25</v>
      </c>
      <c r="AB111" s="25">
        <v>100</v>
      </c>
      <c r="AC111" s="25">
        <v>0</v>
      </c>
      <c r="AD111" s="8">
        <f t="shared" si="13"/>
        <v>0</v>
      </c>
      <c r="AE111" s="8">
        <f t="shared" si="14"/>
        <v>0</v>
      </c>
      <c r="AF111" s="25">
        <v>0</v>
      </c>
      <c r="AG111" s="29">
        <f>VLOOKUP(H111,'[1]gape_95%CL'!A$6:B$171,2)</f>
        <v>38.980401803350119</v>
      </c>
      <c r="AH111" s="30">
        <f t="shared" si="15"/>
        <v>1.2057341080553112</v>
      </c>
      <c r="AI111" s="25">
        <f t="shared" si="16"/>
        <v>0</v>
      </c>
      <c r="AJ111" s="25">
        <f t="shared" si="17"/>
        <v>0</v>
      </c>
      <c r="AK111" s="26" t="s">
        <v>25</v>
      </c>
      <c r="AM111" s="25" t="s">
        <v>25</v>
      </c>
      <c r="AN111" s="25" t="s">
        <v>25</v>
      </c>
      <c r="AO111" s="25">
        <v>0</v>
      </c>
      <c r="AP111" s="25" t="s">
        <v>26</v>
      </c>
      <c r="AQ111" s="25" t="s">
        <v>26</v>
      </c>
    </row>
    <row r="112" spans="1:43" x14ac:dyDescent="0.25">
      <c r="A112" s="8">
        <v>213</v>
      </c>
      <c r="B112" s="8">
        <v>1</v>
      </c>
      <c r="C112" s="8" t="s">
        <v>71</v>
      </c>
      <c r="D112" s="8">
        <v>1</v>
      </c>
      <c r="E112" s="8">
        <v>20220321</v>
      </c>
      <c r="F112" s="9">
        <v>44641.762499999997</v>
      </c>
      <c r="G112" s="10">
        <v>1042</v>
      </c>
      <c r="H112" s="8">
        <v>1021</v>
      </c>
      <c r="I112" s="8" t="s">
        <v>24</v>
      </c>
      <c r="J112" s="18" t="s">
        <v>103</v>
      </c>
      <c r="K112" s="6">
        <v>2.8</v>
      </c>
      <c r="L112" s="7">
        <v>23.4</v>
      </c>
      <c r="M112" s="16">
        <v>17.222222222222221</v>
      </c>
      <c r="N112" s="5">
        <v>30.1</v>
      </c>
      <c r="O112" s="10">
        <v>138</v>
      </c>
      <c r="P112" s="8" t="s">
        <v>21</v>
      </c>
      <c r="Q112" s="8" t="s">
        <v>22</v>
      </c>
      <c r="R112" s="8" t="s">
        <v>23</v>
      </c>
      <c r="S112" s="8">
        <v>30</v>
      </c>
      <c r="T112" s="8">
        <v>32</v>
      </c>
      <c r="U112" s="23">
        <f t="shared" si="11"/>
        <v>114.79591836734696</v>
      </c>
      <c r="V112" s="12">
        <f t="shared" si="12"/>
        <v>23.188405797101449</v>
      </c>
      <c r="W112" s="8">
        <v>80</v>
      </c>
      <c r="X112" s="8">
        <v>194</v>
      </c>
      <c r="Y112" s="8">
        <v>1.3</v>
      </c>
      <c r="Z112" s="8" t="s">
        <v>26</v>
      </c>
      <c r="AA112" s="8" t="s">
        <v>34</v>
      </c>
      <c r="AB112" s="8">
        <v>66</v>
      </c>
      <c r="AC112" s="8">
        <v>0</v>
      </c>
      <c r="AD112" s="8">
        <f t="shared" si="13"/>
        <v>0</v>
      </c>
      <c r="AE112" s="8">
        <f t="shared" si="14"/>
        <v>0</v>
      </c>
      <c r="AF112" s="8">
        <v>0</v>
      </c>
      <c r="AG112" s="14">
        <f>VLOOKUP(H112,'[1]gape_95%CL'!A$6:B$171,2)</f>
        <v>27.648250158473854</v>
      </c>
      <c r="AH112" s="13">
        <f t="shared" si="15"/>
        <v>1.0850596268496711</v>
      </c>
      <c r="AI112" s="8">
        <f t="shared" si="16"/>
        <v>0</v>
      </c>
      <c r="AJ112" s="8">
        <f t="shared" si="17"/>
        <v>0</v>
      </c>
      <c r="AK112" s="9" t="s">
        <v>25</v>
      </c>
      <c r="AM112" s="8" t="s">
        <v>25</v>
      </c>
      <c r="AN112" s="8" t="s">
        <v>25</v>
      </c>
      <c r="AO112" s="8">
        <v>0</v>
      </c>
      <c r="AP112" s="8" t="s">
        <v>26</v>
      </c>
      <c r="AQ112" s="8" t="s">
        <v>26</v>
      </c>
    </row>
    <row r="113" spans="1:43" x14ac:dyDescent="0.25">
      <c r="A113" s="8">
        <v>141</v>
      </c>
      <c r="B113" s="8">
        <v>1</v>
      </c>
      <c r="C113" s="8" t="s">
        <v>71</v>
      </c>
      <c r="D113" s="8">
        <v>1</v>
      </c>
      <c r="E113" s="8">
        <v>20220321</v>
      </c>
      <c r="F113" s="9">
        <v>44641.732638888891</v>
      </c>
      <c r="G113" s="19">
        <v>1048</v>
      </c>
      <c r="H113" s="8">
        <v>872</v>
      </c>
      <c r="I113" s="8" t="s">
        <v>24</v>
      </c>
      <c r="J113" s="18" t="s">
        <v>103</v>
      </c>
      <c r="K113" s="6">
        <v>2.8</v>
      </c>
      <c r="L113" s="7">
        <v>19.5</v>
      </c>
      <c r="M113" s="16">
        <v>19.722222222222221</v>
      </c>
      <c r="N113" s="5">
        <v>28</v>
      </c>
      <c r="O113" s="10">
        <v>69</v>
      </c>
      <c r="P113" s="8" t="s">
        <v>21</v>
      </c>
      <c r="Q113" s="8" t="s">
        <v>22</v>
      </c>
      <c r="R113" s="8" t="s">
        <v>23</v>
      </c>
      <c r="S113" s="8">
        <v>30</v>
      </c>
      <c r="T113" s="8">
        <v>35</v>
      </c>
      <c r="U113" s="23">
        <f t="shared" si="11"/>
        <v>114.79591836734696</v>
      </c>
      <c r="V113" s="12">
        <f t="shared" si="12"/>
        <v>50.724637681159422</v>
      </c>
      <c r="W113" s="8">
        <v>81</v>
      </c>
      <c r="X113" s="8">
        <v>166</v>
      </c>
      <c r="Y113" s="8">
        <v>1.8</v>
      </c>
      <c r="Z113" s="8" t="s">
        <v>24</v>
      </c>
      <c r="AA113" s="8" t="s">
        <v>25</v>
      </c>
      <c r="AB113" s="8">
        <v>100</v>
      </c>
      <c r="AC113" s="8">
        <v>0</v>
      </c>
      <c r="AD113" s="8">
        <f t="shared" si="13"/>
        <v>0</v>
      </c>
      <c r="AE113" s="8">
        <f t="shared" si="14"/>
        <v>0</v>
      </c>
      <c r="AF113" s="8">
        <v>0</v>
      </c>
      <c r="AG113" s="14">
        <f>VLOOKUP(H113,'[1]gape_95%CL'!A$6:B$171,2)</f>
        <v>23.538835163578202</v>
      </c>
      <c r="AH113" s="13">
        <f t="shared" si="15"/>
        <v>1.2744895739963888</v>
      </c>
      <c r="AI113" s="8">
        <f t="shared" si="16"/>
        <v>0</v>
      </c>
      <c r="AJ113" s="8">
        <f t="shared" si="17"/>
        <v>0</v>
      </c>
      <c r="AK113" s="9" t="s">
        <v>25</v>
      </c>
      <c r="AM113" s="8" t="s">
        <v>25</v>
      </c>
      <c r="AN113" s="8" t="s">
        <v>25</v>
      </c>
      <c r="AO113" s="8">
        <v>0</v>
      </c>
      <c r="AP113" s="8" t="s">
        <v>26</v>
      </c>
      <c r="AQ113" s="8" t="s">
        <v>26</v>
      </c>
    </row>
    <row r="114" spans="1:43" x14ac:dyDescent="0.25">
      <c r="A114" s="8">
        <v>206</v>
      </c>
      <c r="B114" s="8">
        <v>1</v>
      </c>
      <c r="C114" s="8" t="s">
        <v>71</v>
      </c>
      <c r="D114" s="8">
        <v>1</v>
      </c>
      <c r="E114" s="8">
        <v>20220328</v>
      </c>
      <c r="F114" s="9">
        <v>44648.679861111108</v>
      </c>
      <c r="G114" s="10">
        <v>1083</v>
      </c>
      <c r="H114" s="8">
        <v>999</v>
      </c>
      <c r="I114" s="8" t="s">
        <v>24</v>
      </c>
      <c r="J114" s="18" t="s">
        <v>103</v>
      </c>
      <c r="K114" s="6">
        <v>2.8</v>
      </c>
      <c r="L114" s="7">
        <v>20.8</v>
      </c>
      <c r="M114" s="16">
        <v>18.888888888888889</v>
      </c>
      <c r="N114" s="5">
        <v>29.4</v>
      </c>
      <c r="O114" s="10">
        <v>114</v>
      </c>
      <c r="P114" s="8" t="s">
        <v>27</v>
      </c>
      <c r="Q114" s="8" t="s">
        <v>30</v>
      </c>
      <c r="R114" s="8" t="s">
        <v>23</v>
      </c>
      <c r="S114" s="8">
        <v>30</v>
      </c>
      <c r="T114" s="8">
        <v>35</v>
      </c>
      <c r="U114" s="23">
        <f t="shared" si="11"/>
        <v>114.79591836734696</v>
      </c>
      <c r="V114" s="12">
        <f t="shared" si="12"/>
        <v>30.701754385964911</v>
      </c>
      <c r="W114" s="8">
        <v>86</v>
      </c>
      <c r="X114" s="8">
        <v>181</v>
      </c>
      <c r="Y114" s="8">
        <v>1.5</v>
      </c>
      <c r="Z114" s="8" t="s">
        <v>24</v>
      </c>
      <c r="AA114" s="8" t="s">
        <v>25</v>
      </c>
      <c r="AB114" s="8">
        <v>100</v>
      </c>
      <c r="AC114" s="8">
        <v>0</v>
      </c>
      <c r="AD114" s="8">
        <f t="shared" si="13"/>
        <v>0</v>
      </c>
      <c r="AE114" s="8">
        <f t="shared" si="14"/>
        <v>0</v>
      </c>
      <c r="AF114" s="8">
        <v>0</v>
      </c>
      <c r="AG114" s="14">
        <f>VLOOKUP(H114,'[1]gape_95%CL'!A$6:B$171,2)</f>
        <v>26.813391064368325</v>
      </c>
      <c r="AH114" s="13">
        <f t="shared" si="15"/>
        <v>1.1188439361504814</v>
      </c>
      <c r="AI114" s="8">
        <f t="shared" si="16"/>
        <v>0</v>
      </c>
      <c r="AJ114" s="8">
        <f t="shared" si="17"/>
        <v>0</v>
      </c>
      <c r="AK114" s="9" t="s">
        <v>25</v>
      </c>
      <c r="AM114" s="8" t="s">
        <v>25</v>
      </c>
      <c r="AN114" s="8" t="s">
        <v>25</v>
      </c>
      <c r="AO114" s="8">
        <v>0</v>
      </c>
      <c r="AP114" s="8" t="s">
        <v>26</v>
      </c>
      <c r="AQ114" s="8" t="s">
        <v>26</v>
      </c>
    </row>
    <row r="115" spans="1:43" x14ac:dyDescent="0.25">
      <c r="A115" s="8">
        <v>185</v>
      </c>
      <c r="B115" s="8">
        <v>1</v>
      </c>
      <c r="C115" s="8" t="s">
        <v>71</v>
      </c>
      <c r="D115" s="8">
        <v>1</v>
      </c>
      <c r="E115" s="8">
        <v>20220425</v>
      </c>
      <c r="F115" s="9">
        <v>44676.703472222223</v>
      </c>
      <c r="G115" s="10">
        <v>1106</v>
      </c>
      <c r="H115" s="8">
        <v>944</v>
      </c>
      <c r="I115" s="8" t="s">
        <v>24</v>
      </c>
      <c r="J115" s="18" t="s">
        <v>103</v>
      </c>
      <c r="K115" s="6">
        <v>2.8</v>
      </c>
      <c r="L115" s="7">
        <v>21.3</v>
      </c>
      <c r="M115" s="16">
        <v>16.111111111111111</v>
      </c>
      <c r="N115" s="5">
        <v>28.3</v>
      </c>
      <c r="O115" s="10">
        <v>86</v>
      </c>
      <c r="P115" s="8" t="s">
        <v>21</v>
      </c>
      <c r="Q115" s="8" t="s">
        <v>38</v>
      </c>
      <c r="R115" s="8" t="s">
        <v>29</v>
      </c>
      <c r="S115" s="8">
        <v>30</v>
      </c>
      <c r="T115" s="8">
        <v>40</v>
      </c>
      <c r="U115" s="23">
        <f t="shared" si="11"/>
        <v>114.79591836734696</v>
      </c>
      <c r="V115" s="12">
        <f t="shared" si="12"/>
        <v>46.511627906976742</v>
      </c>
      <c r="W115" s="8">
        <v>87</v>
      </c>
      <c r="X115" s="8">
        <v>195</v>
      </c>
      <c r="Y115" s="8">
        <v>1.5</v>
      </c>
      <c r="Z115" s="8" t="s">
        <v>24</v>
      </c>
      <c r="AA115" s="8" t="s">
        <v>25</v>
      </c>
      <c r="AB115" s="8">
        <v>100</v>
      </c>
      <c r="AC115" s="8">
        <v>0</v>
      </c>
      <c r="AD115" s="8">
        <f t="shared" si="13"/>
        <v>0</v>
      </c>
      <c r="AE115" s="8">
        <f t="shared" si="14"/>
        <v>0</v>
      </c>
      <c r="AF115" s="8">
        <v>0</v>
      </c>
      <c r="AG115" s="14">
        <f>VLOOKUP(H115,'[1]gape_95%CL'!A$6:B$171,2)</f>
        <v>25.436261347621642</v>
      </c>
      <c r="AH115" s="13">
        <f t="shared" ref="AH115:AH146" si="18">S115/AG115</f>
        <v>1.1794186099131696</v>
      </c>
      <c r="AI115" s="8">
        <f t="shared" ref="AI115:AI146" si="19">IF(AND(AF115=6,Y115&gt;1),1,0)</f>
        <v>0</v>
      </c>
      <c r="AJ115" s="8">
        <f t="shared" ref="AJ115:AJ146" si="20">IF(AND(AF115=6,AH115&gt;1),1,0)</f>
        <v>0</v>
      </c>
      <c r="AK115" s="9" t="s">
        <v>25</v>
      </c>
      <c r="AM115" s="8" t="s">
        <v>25</v>
      </c>
      <c r="AN115" s="8" t="s">
        <v>25</v>
      </c>
      <c r="AO115" s="8">
        <v>0</v>
      </c>
      <c r="AP115" s="8" t="s">
        <v>26</v>
      </c>
      <c r="AQ115" s="8" t="s">
        <v>26</v>
      </c>
    </row>
    <row r="116" spans="1:43" x14ac:dyDescent="0.25">
      <c r="A116" s="8">
        <v>191</v>
      </c>
      <c r="B116" s="8">
        <v>1</v>
      </c>
      <c r="C116" s="8" t="s">
        <v>71</v>
      </c>
      <c r="D116" s="8">
        <v>1</v>
      </c>
      <c r="E116" s="8">
        <v>20220509</v>
      </c>
      <c r="F116" s="9">
        <v>44690.71597222222</v>
      </c>
      <c r="G116" s="10">
        <v>1141</v>
      </c>
      <c r="H116" s="8">
        <v>955</v>
      </c>
      <c r="I116" s="8" t="s">
        <v>24</v>
      </c>
      <c r="J116" s="18" t="s">
        <v>103</v>
      </c>
      <c r="K116" s="6">
        <v>2.8</v>
      </c>
      <c r="L116" s="7">
        <v>21.4</v>
      </c>
      <c r="M116" s="16">
        <v>19.444444444444443</v>
      </c>
      <c r="N116" s="5">
        <v>33.200000000000003</v>
      </c>
      <c r="O116" s="10">
        <v>110</v>
      </c>
      <c r="P116" s="8" t="s">
        <v>27</v>
      </c>
      <c r="Q116" s="8" t="s">
        <v>22</v>
      </c>
      <c r="R116" s="8" t="s">
        <v>29</v>
      </c>
      <c r="S116" s="8">
        <v>30</v>
      </c>
      <c r="T116" s="8">
        <v>40</v>
      </c>
      <c r="U116" s="23">
        <f t="shared" si="11"/>
        <v>114.79591836734696</v>
      </c>
      <c r="V116" s="12">
        <f t="shared" si="12"/>
        <v>36.363636363636367</v>
      </c>
      <c r="W116" s="8">
        <v>90</v>
      </c>
      <c r="X116" s="8">
        <v>180</v>
      </c>
      <c r="Y116" s="8">
        <v>1.5</v>
      </c>
      <c r="Z116" s="8" t="s">
        <v>24</v>
      </c>
      <c r="AA116" s="8" t="s">
        <v>25</v>
      </c>
      <c r="AB116" s="8">
        <v>100</v>
      </c>
      <c r="AC116" s="8">
        <v>0</v>
      </c>
      <c r="AD116" s="8">
        <f t="shared" si="13"/>
        <v>0</v>
      </c>
      <c r="AE116" s="8">
        <f t="shared" si="14"/>
        <v>0</v>
      </c>
      <c r="AF116" s="8">
        <v>0</v>
      </c>
      <c r="AG116" s="14" t="e">
        <f>VLOOKUP(H116,#REF!,2)</f>
        <v>#REF!</v>
      </c>
      <c r="AH116" s="13" t="e">
        <f t="shared" si="18"/>
        <v>#REF!</v>
      </c>
      <c r="AI116" s="8">
        <f t="shared" si="19"/>
        <v>0</v>
      </c>
      <c r="AJ116" s="8" t="e">
        <f t="shared" si="20"/>
        <v>#REF!</v>
      </c>
      <c r="AK116" s="9" t="s">
        <v>25</v>
      </c>
      <c r="AM116" s="8" t="s">
        <v>25</v>
      </c>
      <c r="AN116" s="8" t="s">
        <v>25</v>
      </c>
      <c r="AO116" s="8">
        <v>0</v>
      </c>
      <c r="AP116" s="8" t="s">
        <v>26</v>
      </c>
      <c r="AQ116" s="8" t="s">
        <v>26</v>
      </c>
    </row>
    <row r="117" spans="1:43" x14ac:dyDescent="0.25">
      <c r="A117" s="8">
        <v>182</v>
      </c>
      <c r="B117" s="8">
        <v>1</v>
      </c>
      <c r="C117" s="8" t="s">
        <v>71</v>
      </c>
      <c r="D117" s="8">
        <v>1</v>
      </c>
      <c r="E117" s="8">
        <v>20220314</v>
      </c>
      <c r="F117" s="9">
        <v>44634.722916666666</v>
      </c>
      <c r="G117" s="10">
        <v>1035</v>
      </c>
      <c r="H117" s="8">
        <v>941</v>
      </c>
      <c r="I117" s="8" t="s">
        <v>24</v>
      </c>
      <c r="J117" s="18" t="s">
        <v>103</v>
      </c>
      <c r="K117" s="6">
        <v>2.6</v>
      </c>
      <c r="L117" s="7">
        <v>20.100000000000001</v>
      </c>
      <c r="M117" s="16">
        <v>19.166666666666668</v>
      </c>
      <c r="N117" s="5">
        <v>26.3</v>
      </c>
      <c r="O117" s="10">
        <v>97</v>
      </c>
      <c r="P117" s="8" t="s">
        <v>27</v>
      </c>
      <c r="Q117" s="8" t="s">
        <v>30</v>
      </c>
      <c r="R117" s="8" t="s">
        <v>23</v>
      </c>
      <c r="S117" s="8">
        <v>28</v>
      </c>
      <c r="T117" s="8">
        <v>24</v>
      </c>
      <c r="U117" s="23">
        <f t="shared" si="11"/>
        <v>115.97633136094672</v>
      </c>
      <c r="V117" s="12">
        <f t="shared" si="12"/>
        <v>24.742268041237114</v>
      </c>
      <c r="W117" s="8">
        <v>81</v>
      </c>
      <c r="X117" s="8">
        <v>164</v>
      </c>
      <c r="Y117" s="8">
        <v>1.3</v>
      </c>
      <c r="Z117" s="8" t="s">
        <v>24</v>
      </c>
      <c r="AA117" s="8" t="s">
        <v>25</v>
      </c>
      <c r="AB117" s="8">
        <v>100</v>
      </c>
      <c r="AC117" s="8">
        <v>0</v>
      </c>
      <c r="AD117" s="8">
        <f t="shared" si="13"/>
        <v>0</v>
      </c>
      <c r="AE117" s="8">
        <f t="shared" si="14"/>
        <v>0</v>
      </c>
      <c r="AF117" s="8">
        <v>0</v>
      </c>
      <c r="AG117" s="14">
        <f>VLOOKUP(H117,'[1]gape_95%CL'!A$6:B$171,2)</f>
        <v>25.436261347621642</v>
      </c>
      <c r="AH117" s="13">
        <f t="shared" si="18"/>
        <v>1.1007907025856249</v>
      </c>
      <c r="AI117" s="8">
        <f t="shared" si="19"/>
        <v>0</v>
      </c>
      <c r="AJ117" s="8">
        <f t="shared" si="20"/>
        <v>0</v>
      </c>
      <c r="AK117" s="9" t="s">
        <v>25</v>
      </c>
      <c r="AM117" s="8" t="s">
        <v>25</v>
      </c>
      <c r="AN117" s="8" t="s">
        <v>25</v>
      </c>
      <c r="AO117" s="8">
        <v>0</v>
      </c>
      <c r="AP117" s="8" t="s">
        <v>26</v>
      </c>
      <c r="AQ117" s="8" t="s">
        <v>26</v>
      </c>
    </row>
    <row r="118" spans="1:43" x14ac:dyDescent="0.25">
      <c r="A118" s="8">
        <v>186</v>
      </c>
      <c r="B118" s="8">
        <v>1</v>
      </c>
      <c r="C118" s="8" t="s">
        <v>71</v>
      </c>
      <c r="D118" s="8">
        <v>1</v>
      </c>
      <c r="E118" s="8">
        <v>20220328</v>
      </c>
      <c r="F118" s="9">
        <v>44648.897222222222</v>
      </c>
      <c r="G118" s="10">
        <v>1073</v>
      </c>
      <c r="H118" s="8">
        <v>949</v>
      </c>
      <c r="I118" s="8" t="s">
        <v>24</v>
      </c>
      <c r="J118" s="18" t="s">
        <v>103</v>
      </c>
      <c r="K118" s="6">
        <v>2.6</v>
      </c>
      <c r="L118" s="7">
        <v>20</v>
      </c>
      <c r="M118" s="16">
        <v>16.944444444444443</v>
      </c>
      <c r="N118" s="5">
        <v>25.2</v>
      </c>
      <c r="O118" s="10">
        <v>71</v>
      </c>
      <c r="P118" s="8" t="s">
        <v>21</v>
      </c>
      <c r="Q118" s="8" t="s">
        <v>38</v>
      </c>
      <c r="R118" s="8" t="s">
        <v>23</v>
      </c>
      <c r="S118" s="8">
        <v>28</v>
      </c>
      <c r="T118" s="8">
        <v>34</v>
      </c>
      <c r="U118" s="23">
        <f t="shared" si="11"/>
        <v>115.97633136094672</v>
      </c>
      <c r="V118" s="12">
        <f t="shared" si="12"/>
        <v>47.887323943661968</v>
      </c>
      <c r="W118" s="8">
        <v>85</v>
      </c>
      <c r="X118" s="8">
        <v>182</v>
      </c>
      <c r="Y118" s="8">
        <v>1.4</v>
      </c>
      <c r="Z118" s="8" t="s">
        <v>26</v>
      </c>
      <c r="AA118" s="8" t="s">
        <v>40</v>
      </c>
      <c r="AB118" s="8">
        <v>80</v>
      </c>
      <c r="AC118" s="8">
        <v>0</v>
      </c>
      <c r="AD118" s="8">
        <f t="shared" si="13"/>
        <v>0</v>
      </c>
      <c r="AE118" s="8">
        <f t="shared" si="14"/>
        <v>0</v>
      </c>
      <c r="AF118" s="8">
        <v>0</v>
      </c>
      <c r="AG118" s="14">
        <f>VLOOKUP(H118,'[1]gape_95%CL'!A$6:B$171,2)</f>
        <v>25.436261347621642</v>
      </c>
      <c r="AH118" s="13">
        <f t="shared" si="18"/>
        <v>1.1007907025856249</v>
      </c>
      <c r="AI118" s="8">
        <f t="shared" si="19"/>
        <v>0</v>
      </c>
      <c r="AJ118" s="8">
        <f t="shared" si="20"/>
        <v>0</v>
      </c>
      <c r="AK118" s="9" t="s">
        <v>25</v>
      </c>
      <c r="AM118" s="8" t="s">
        <v>25</v>
      </c>
      <c r="AN118" s="8" t="s">
        <v>25</v>
      </c>
      <c r="AO118" s="8">
        <v>0</v>
      </c>
      <c r="AP118" s="8" t="s">
        <v>26</v>
      </c>
      <c r="AQ118" s="8" t="s">
        <v>26</v>
      </c>
    </row>
    <row r="119" spans="1:43" ht="15.95" customHeight="1" x14ac:dyDescent="0.25">
      <c r="A119" s="8">
        <v>8</v>
      </c>
      <c r="B119" s="8">
        <v>2</v>
      </c>
      <c r="C119" s="25" t="s">
        <v>71</v>
      </c>
      <c r="D119" s="8">
        <v>1</v>
      </c>
      <c r="E119" s="25">
        <v>20220509</v>
      </c>
      <c r="F119" s="26">
        <v>44690.719444444447</v>
      </c>
      <c r="G119" s="27">
        <v>1000</v>
      </c>
      <c r="H119" s="25">
        <v>1270</v>
      </c>
      <c r="I119" s="25" t="s">
        <v>26</v>
      </c>
      <c r="J119" s="20" t="s">
        <v>102</v>
      </c>
      <c r="K119" s="4">
        <f>10^(1.154*LOG(H119/10)-1.838)</f>
        <v>3.8885661738790018</v>
      </c>
      <c r="L119" s="1"/>
      <c r="M119" s="2"/>
      <c r="N119" s="1">
        <v>42.7</v>
      </c>
      <c r="O119" s="27">
        <v>436</v>
      </c>
      <c r="P119" s="25" t="s">
        <v>27</v>
      </c>
      <c r="Q119" s="25" t="s">
        <v>22</v>
      </c>
      <c r="R119" s="25" t="s">
        <v>23</v>
      </c>
      <c r="S119" s="25">
        <v>42</v>
      </c>
      <c r="T119" s="25">
        <v>86</v>
      </c>
      <c r="U119" s="28">
        <f t="shared" si="11"/>
        <v>116.65936088471547</v>
      </c>
      <c r="V119" s="12">
        <f t="shared" si="12"/>
        <v>19.724770642201836</v>
      </c>
      <c r="W119" s="25">
        <v>118</v>
      </c>
      <c r="X119" s="25">
        <v>223</v>
      </c>
      <c r="Y119" s="25">
        <v>1.7</v>
      </c>
      <c r="Z119" s="25" t="s">
        <v>24</v>
      </c>
      <c r="AA119" s="25" t="s">
        <v>25</v>
      </c>
      <c r="AB119" s="25">
        <v>100</v>
      </c>
      <c r="AC119" s="25">
        <v>0</v>
      </c>
      <c r="AD119" s="8">
        <f t="shared" si="13"/>
        <v>0</v>
      </c>
      <c r="AE119" s="8">
        <f t="shared" si="14"/>
        <v>0</v>
      </c>
      <c r="AF119" s="25">
        <v>0</v>
      </c>
      <c r="AG119" s="29">
        <f>VLOOKUP(H119,'[1]gape_95%CL'!A$6:B$171,2)</f>
        <v>34.824593879037437</v>
      </c>
      <c r="AH119" s="30">
        <f t="shared" si="18"/>
        <v>1.2060442153578645</v>
      </c>
      <c r="AI119" s="25">
        <f t="shared" si="19"/>
        <v>0</v>
      </c>
      <c r="AJ119" s="25">
        <f t="shared" si="20"/>
        <v>0</v>
      </c>
      <c r="AK119" s="26" t="s">
        <v>25</v>
      </c>
      <c r="AM119" s="25" t="s">
        <v>25</v>
      </c>
      <c r="AN119" s="25" t="s">
        <v>25</v>
      </c>
      <c r="AO119" s="25">
        <v>0</v>
      </c>
      <c r="AP119" s="25" t="s">
        <v>26</v>
      </c>
      <c r="AQ119" s="25" t="s">
        <v>26</v>
      </c>
    </row>
    <row r="120" spans="1:43" x14ac:dyDescent="0.25">
      <c r="A120" s="8">
        <v>78</v>
      </c>
      <c r="B120" s="8">
        <v>3</v>
      </c>
      <c r="C120" s="25" t="s">
        <v>71</v>
      </c>
      <c r="D120" s="8">
        <v>1</v>
      </c>
      <c r="E120" s="25">
        <v>20220516</v>
      </c>
      <c r="F120" s="26">
        <v>44697.792361111111</v>
      </c>
      <c r="G120" s="27">
        <v>1108</v>
      </c>
      <c r="H120" s="25">
        <v>1260</v>
      </c>
      <c r="I120" s="25" t="s">
        <v>26</v>
      </c>
      <c r="J120" s="20" t="s">
        <v>102</v>
      </c>
      <c r="K120" s="4">
        <f>10^(1.154*LOG(H120/10)-1.838)</f>
        <v>3.853253744028585</v>
      </c>
      <c r="L120" s="1"/>
      <c r="M120" s="2"/>
      <c r="N120" s="1">
        <v>37.299999999999997</v>
      </c>
      <c r="O120" s="27">
        <v>272</v>
      </c>
      <c r="P120" s="25" t="s">
        <v>21</v>
      </c>
      <c r="Q120" s="25" t="s">
        <v>38</v>
      </c>
      <c r="R120" s="25" t="s">
        <v>23</v>
      </c>
      <c r="S120" s="25">
        <v>42</v>
      </c>
      <c r="T120" s="25">
        <v>94</v>
      </c>
      <c r="U120" s="28">
        <f t="shared" si="11"/>
        <v>118.80736466881332</v>
      </c>
      <c r="V120" s="12">
        <f t="shared" si="12"/>
        <v>34.558823529411768</v>
      </c>
      <c r="W120" s="25">
        <v>125</v>
      </c>
      <c r="X120" s="25">
        <v>240</v>
      </c>
      <c r="Y120" s="25">
        <v>1.7</v>
      </c>
      <c r="Z120" s="25" t="s">
        <v>24</v>
      </c>
      <c r="AA120" s="25" t="s">
        <v>25</v>
      </c>
      <c r="AB120" s="25">
        <v>100</v>
      </c>
      <c r="AC120" s="25">
        <v>0</v>
      </c>
      <c r="AD120" s="8">
        <f t="shared" si="13"/>
        <v>0</v>
      </c>
      <c r="AE120" s="8">
        <f t="shared" si="14"/>
        <v>0</v>
      </c>
      <c r="AF120" s="25">
        <v>0</v>
      </c>
      <c r="AG120" s="29" t="e">
        <f>VLOOKUP(H120,#REF!,2)</f>
        <v>#REF!</v>
      </c>
      <c r="AH120" s="30" t="e">
        <f t="shared" si="18"/>
        <v>#REF!</v>
      </c>
      <c r="AI120" s="25">
        <f t="shared" si="19"/>
        <v>0</v>
      </c>
      <c r="AJ120" s="25" t="e">
        <f t="shared" si="20"/>
        <v>#REF!</v>
      </c>
      <c r="AK120" s="26" t="s">
        <v>25</v>
      </c>
      <c r="AM120" s="25" t="s">
        <v>25</v>
      </c>
      <c r="AN120" s="25" t="s">
        <v>25</v>
      </c>
      <c r="AO120" s="25">
        <v>0</v>
      </c>
      <c r="AP120" s="25" t="s">
        <v>26</v>
      </c>
      <c r="AQ120" s="25" t="s">
        <v>26</v>
      </c>
    </row>
    <row r="121" spans="1:43" x14ac:dyDescent="0.25">
      <c r="A121" s="8">
        <v>262</v>
      </c>
      <c r="B121" s="8">
        <v>1</v>
      </c>
      <c r="C121" s="8" t="s">
        <v>71</v>
      </c>
      <c r="D121" s="8">
        <v>1</v>
      </c>
      <c r="E121" s="8">
        <v>20220516</v>
      </c>
      <c r="F121" s="9">
        <v>44697.756944444445</v>
      </c>
      <c r="G121" s="10">
        <v>1166</v>
      </c>
      <c r="H121" s="8">
        <v>1171</v>
      </c>
      <c r="I121" s="8" t="s">
        <v>24</v>
      </c>
      <c r="J121" s="18" t="s">
        <v>103</v>
      </c>
      <c r="K121" s="6">
        <v>4</v>
      </c>
      <c r="L121" s="7">
        <v>25.2</v>
      </c>
      <c r="M121" s="16">
        <v>25.277777777777779</v>
      </c>
      <c r="N121" s="5">
        <v>34.4</v>
      </c>
      <c r="O121" s="10">
        <v>195</v>
      </c>
      <c r="P121" s="8" t="s">
        <v>21</v>
      </c>
      <c r="Q121" s="8" t="s">
        <v>50</v>
      </c>
      <c r="R121" s="8" t="s">
        <v>23</v>
      </c>
      <c r="S121" s="8">
        <v>44</v>
      </c>
      <c r="T121" s="8">
        <v>95</v>
      </c>
      <c r="U121" s="23">
        <f t="shared" si="11"/>
        <v>121.00000000000001</v>
      </c>
      <c r="V121" s="12">
        <f t="shared" si="12"/>
        <v>48.717948717948715</v>
      </c>
      <c r="W121" s="8">
        <v>168</v>
      </c>
      <c r="X121" s="8">
        <v>221</v>
      </c>
      <c r="Y121" s="8">
        <v>2.1</v>
      </c>
      <c r="Z121" s="8" t="s">
        <v>24</v>
      </c>
      <c r="AA121" s="8" t="s">
        <v>25</v>
      </c>
      <c r="AB121" s="8">
        <v>100</v>
      </c>
      <c r="AC121" s="8">
        <v>0</v>
      </c>
      <c r="AD121" s="8">
        <f t="shared" si="13"/>
        <v>0</v>
      </c>
      <c r="AE121" s="8">
        <f t="shared" si="14"/>
        <v>0</v>
      </c>
      <c r="AF121" s="8">
        <v>0</v>
      </c>
      <c r="AG121" s="14" t="e">
        <f>VLOOKUP(H121,#REF!,2)</f>
        <v>#REF!</v>
      </c>
      <c r="AH121" s="13" t="e">
        <f t="shared" si="18"/>
        <v>#REF!</v>
      </c>
      <c r="AI121" s="8">
        <f t="shared" si="19"/>
        <v>0</v>
      </c>
      <c r="AJ121" s="8" t="e">
        <f t="shared" si="20"/>
        <v>#REF!</v>
      </c>
      <c r="AK121" s="9" t="s">
        <v>25</v>
      </c>
      <c r="AM121" s="8" t="s">
        <v>25</v>
      </c>
      <c r="AN121" s="8" t="s">
        <v>25</v>
      </c>
      <c r="AO121" s="8">
        <v>0</v>
      </c>
      <c r="AP121" s="8" t="s">
        <v>26</v>
      </c>
      <c r="AQ121" s="8" t="s">
        <v>26</v>
      </c>
    </row>
    <row r="122" spans="1:43" x14ac:dyDescent="0.25">
      <c r="A122" s="8">
        <v>46</v>
      </c>
      <c r="B122" s="8">
        <v>2</v>
      </c>
      <c r="C122" s="25" t="s">
        <v>71</v>
      </c>
      <c r="D122" s="8">
        <v>1</v>
      </c>
      <c r="E122" s="25">
        <v>20220328</v>
      </c>
      <c r="F122" s="26">
        <v>44648.706250000003</v>
      </c>
      <c r="G122" s="27">
        <v>1017</v>
      </c>
      <c r="H122" s="25">
        <v>1290</v>
      </c>
      <c r="I122" s="25" t="s">
        <v>26</v>
      </c>
      <c r="J122" s="20" t="s">
        <v>102</v>
      </c>
      <c r="K122" s="4">
        <f>10^(1.154*LOG(H122/10)-1.838)</f>
        <v>3.959319288750677</v>
      </c>
      <c r="L122" s="1"/>
      <c r="M122" s="2"/>
      <c r="N122" s="1">
        <v>41.3</v>
      </c>
      <c r="O122" s="27">
        <v>340</v>
      </c>
      <c r="P122" s="25" t="s">
        <v>21</v>
      </c>
      <c r="Q122" s="25" t="s">
        <v>22</v>
      </c>
      <c r="R122" s="25" t="s">
        <v>23</v>
      </c>
      <c r="S122" s="25">
        <v>44</v>
      </c>
      <c r="T122" s="25">
        <v>112</v>
      </c>
      <c r="U122" s="28">
        <f t="shared" si="11"/>
        <v>123.49924471927099</v>
      </c>
      <c r="V122" s="12">
        <f t="shared" si="12"/>
        <v>32.941176470588232</v>
      </c>
      <c r="W122" s="25">
        <v>130</v>
      </c>
      <c r="X122" s="25">
        <v>242</v>
      </c>
      <c r="Y122" s="25">
        <v>1.7</v>
      </c>
      <c r="Z122" s="25" t="s">
        <v>24</v>
      </c>
      <c r="AA122" s="25" t="s">
        <v>25</v>
      </c>
      <c r="AB122" s="25">
        <v>100</v>
      </c>
      <c r="AC122" s="25">
        <v>0</v>
      </c>
      <c r="AD122" s="8">
        <f t="shared" si="13"/>
        <v>0</v>
      </c>
      <c r="AE122" s="8">
        <f t="shared" si="14"/>
        <v>0</v>
      </c>
      <c r="AF122" s="25">
        <v>0</v>
      </c>
      <c r="AG122" s="29">
        <f>VLOOKUP(H122,'[1]gape_95%CL'!A$6:B$171,2)</f>
        <v>35.413127149405724</v>
      </c>
      <c r="AH122" s="30">
        <f t="shared" si="18"/>
        <v>1.2424771134829977</v>
      </c>
      <c r="AI122" s="25">
        <f t="shared" si="19"/>
        <v>0</v>
      </c>
      <c r="AJ122" s="25">
        <f t="shared" si="20"/>
        <v>0</v>
      </c>
      <c r="AK122" s="26" t="s">
        <v>25</v>
      </c>
      <c r="AM122" s="25" t="s">
        <v>25</v>
      </c>
      <c r="AN122" s="25" t="s">
        <v>25</v>
      </c>
      <c r="AO122" s="25">
        <v>0</v>
      </c>
      <c r="AP122" s="25" t="s">
        <v>26</v>
      </c>
      <c r="AQ122" s="25" t="s">
        <v>26</v>
      </c>
    </row>
    <row r="123" spans="1:43" x14ac:dyDescent="0.25">
      <c r="A123" s="8">
        <v>131</v>
      </c>
      <c r="B123" s="8">
        <v>1</v>
      </c>
      <c r="C123" s="8" t="s">
        <v>71</v>
      </c>
      <c r="D123" s="8">
        <v>1</v>
      </c>
      <c r="E123" s="8">
        <v>20220404</v>
      </c>
      <c r="F123" s="9">
        <v>44655.690972222219</v>
      </c>
      <c r="G123" s="10">
        <v>1095</v>
      </c>
      <c r="H123" s="8">
        <v>855</v>
      </c>
      <c r="I123" s="8" t="s">
        <v>24</v>
      </c>
      <c r="J123" s="18" t="s">
        <v>103</v>
      </c>
      <c r="K123" s="6">
        <v>2.6</v>
      </c>
      <c r="L123" s="7">
        <v>19.5</v>
      </c>
      <c r="M123" s="16">
        <v>15.833333333333334</v>
      </c>
      <c r="N123" s="5">
        <v>26.2</v>
      </c>
      <c r="O123" s="10">
        <v>49</v>
      </c>
      <c r="P123" s="8" t="s">
        <v>27</v>
      </c>
      <c r="Q123" s="8" t="s">
        <v>30</v>
      </c>
      <c r="R123" s="8" t="s">
        <v>23</v>
      </c>
      <c r="S123" s="8">
        <v>29</v>
      </c>
      <c r="T123" s="8">
        <v>35</v>
      </c>
      <c r="U123" s="23">
        <f t="shared" si="11"/>
        <v>124.40828402366864</v>
      </c>
      <c r="V123" s="12">
        <f t="shared" si="12"/>
        <v>71.428571428571431</v>
      </c>
      <c r="W123" s="8">
        <v>86</v>
      </c>
      <c r="X123" s="8">
        <v>185</v>
      </c>
      <c r="Y123" s="8">
        <v>1.7</v>
      </c>
      <c r="Z123" s="8" t="s">
        <v>24</v>
      </c>
      <c r="AA123" s="8" t="s">
        <v>25</v>
      </c>
      <c r="AB123" s="8">
        <v>100</v>
      </c>
      <c r="AC123" s="8">
        <v>0</v>
      </c>
      <c r="AD123" s="8">
        <f t="shared" si="13"/>
        <v>0</v>
      </c>
      <c r="AE123" s="8">
        <f t="shared" si="14"/>
        <v>0</v>
      </c>
      <c r="AF123" s="8">
        <v>0</v>
      </c>
      <c r="AG123" s="14">
        <f>VLOOKUP(H123,'[1]gape_95%CL'!A$6:B$171,2)</f>
        <v>23.003168595925608</v>
      </c>
      <c r="AH123" s="13">
        <f t="shared" si="18"/>
        <v>1.2606958853980041</v>
      </c>
      <c r="AI123" s="8">
        <f t="shared" si="19"/>
        <v>0</v>
      </c>
      <c r="AJ123" s="8">
        <f t="shared" si="20"/>
        <v>0</v>
      </c>
      <c r="AK123" s="9" t="s">
        <v>25</v>
      </c>
      <c r="AM123" s="8" t="s">
        <v>25</v>
      </c>
      <c r="AN123" s="8" t="s">
        <v>25</v>
      </c>
      <c r="AO123" s="8">
        <v>0</v>
      </c>
      <c r="AP123" s="8" t="s">
        <v>26</v>
      </c>
      <c r="AQ123" s="8" t="s">
        <v>26</v>
      </c>
    </row>
    <row r="124" spans="1:43" x14ac:dyDescent="0.25">
      <c r="A124" s="8">
        <v>230</v>
      </c>
      <c r="B124" s="8">
        <v>1</v>
      </c>
      <c r="C124" s="8" t="s">
        <v>71</v>
      </c>
      <c r="D124" s="8">
        <v>1</v>
      </c>
      <c r="E124" s="8">
        <v>20220509</v>
      </c>
      <c r="F124" s="9">
        <v>44690.713194444441</v>
      </c>
      <c r="G124" s="10">
        <v>1132</v>
      </c>
      <c r="H124" s="8">
        <v>1049</v>
      </c>
      <c r="I124" s="8" t="s">
        <v>24</v>
      </c>
      <c r="J124" s="18" t="s">
        <v>103</v>
      </c>
      <c r="K124" s="6">
        <v>3.4</v>
      </c>
      <c r="L124" s="7">
        <v>22.2</v>
      </c>
      <c r="M124" s="16">
        <v>25.555555555555557</v>
      </c>
      <c r="N124" s="5">
        <v>34</v>
      </c>
      <c r="O124" s="10">
        <v>125</v>
      </c>
      <c r="P124" s="8" t="s">
        <v>27</v>
      </c>
      <c r="Q124" s="8" t="s">
        <v>22</v>
      </c>
      <c r="R124" s="8" t="s">
        <v>23</v>
      </c>
      <c r="S124" s="8">
        <v>38</v>
      </c>
      <c r="T124" s="8">
        <v>76</v>
      </c>
      <c r="U124" s="23">
        <f t="shared" si="11"/>
        <v>124.91349480968861</v>
      </c>
      <c r="V124" s="12">
        <f t="shared" si="12"/>
        <v>60.8</v>
      </c>
      <c r="W124" s="8">
        <v>115</v>
      </c>
      <c r="X124" s="8">
        <v>215</v>
      </c>
      <c r="Y124" s="8">
        <v>2</v>
      </c>
      <c r="Z124" s="8" t="s">
        <v>24</v>
      </c>
      <c r="AA124" s="8" t="s">
        <v>25</v>
      </c>
      <c r="AB124" s="8">
        <v>100</v>
      </c>
      <c r="AC124" s="8">
        <v>0</v>
      </c>
      <c r="AD124" s="8">
        <f t="shared" si="13"/>
        <v>0</v>
      </c>
      <c r="AE124" s="8">
        <f t="shared" si="14"/>
        <v>0</v>
      </c>
      <c r="AF124" s="8">
        <v>0</v>
      </c>
      <c r="AG124" s="14" t="e">
        <f>VLOOKUP(H124,#REF!,2)</f>
        <v>#REF!</v>
      </c>
      <c r="AH124" s="13" t="e">
        <f t="shared" si="18"/>
        <v>#REF!</v>
      </c>
      <c r="AI124" s="8">
        <f t="shared" si="19"/>
        <v>0</v>
      </c>
      <c r="AJ124" s="8" t="e">
        <f t="shared" si="20"/>
        <v>#REF!</v>
      </c>
      <c r="AK124" s="9" t="s">
        <v>25</v>
      </c>
      <c r="AL124" s="24"/>
      <c r="AM124" s="8" t="s">
        <v>25</v>
      </c>
      <c r="AN124" s="8" t="s">
        <v>25</v>
      </c>
      <c r="AO124" s="8">
        <v>0</v>
      </c>
      <c r="AP124" s="8" t="s">
        <v>26</v>
      </c>
      <c r="AQ124" s="8" t="s">
        <v>26</v>
      </c>
    </row>
    <row r="125" spans="1:43" x14ac:dyDescent="0.25">
      <c r="A125" s="8">
        <v>255</v>
      </c>
      <c r="B125" s="8">
        <v>1</v>
      </c>
      <c r="C125" s="8" t="s">
        <v>71</v>
      </c>
      <c r="D125" s="8">
        <v>1</v>
      </c>
      <c r="E125" s="8">
        <v>20220509</v>
      </c>
      <c r="F125" s="9">
        <v>44690.711805555555</v>
      </c>
      <c r="G125" s="10">
        <v>1153</v>
      </c>
      <c r="H125" s="8">
        <v>1119</v>
      </c>
      <c r="I125" s="8" t="s">
        <v>24</v>
      </c>
      <c r="J125" s="18" t="s">
        <v>103</v>
      </c>
      <c r="K125" s="6">
        <v>3.4</v>
      </c>
      <c r="L125" s="7">
        <v>25.3</v>
      </c>
      <c r="M125" s="16">
        <v>18.055555555555557</v>
      </c>
      <c r="N125" s="5">
        <v>30</v>
      </c>
      <c r="O125" s="10">
        <v>234</v>
      </c>
      <c r="P125" s="8" t="s">
        <v>27</v>
      </c>
      <c r="Q125" s="8" t="s">
        <v>22</v>
      </c>
      <c r="R125" s="8" t="s">
        <v>23</v>
      </c>
      <c r="S125" s="8">
        <v>38</v>
      </c>
      <c r="T125" s="8">
        <v>81</v>
      </c>
      <c r="U125" s="23">
        <f t="shared" si="11"/>
        <v>124.91349480968861</v>
      </c>
      <c r="V125" s="12">
        <f t="shared" si="12"/>
        <v>34.615384615384613</v>
      </c>
      <c r="W125" s="8">
        <v>122</v>
      </c>
      <c r="X125" s="8">
        <v>244</v>
      </c>
      <c r="Y125" s="8">
        <v>1.8</v>
      </c>
      <c r="Z125" s="8" t="s">
        <v>24</v>
      </c>
      <c r="AA125" s="8" t="s">
        <v>25</v>
      </c>
      <c r="AB125" s="8">
        <v>100</v>
      </c>
      <c r="AC125" s="8">
        <v>0</v>
      </c>
      <c r="AD125" s="8">
        <f t="shared" si="13"/>
        <v>0</v>
      </c>
      <c r="AE125" s="8">
        <f t="shared" si="14"/>
        <v>0</v>
      </c>
      <c r="AF125" s="8">
        <v>0</v>
      </c>
      <c r="AG125" s="14" t="e">
        <f>VLOOKUP(H125,#REF!,2)</f>
        <v>#REF!</v>
      </c>
      <c r="AH125" s="13" t="e">
        <f t="shared" si="18"/>
        <v>#REF!</v>
      </c>
      <c r="AI125" s="8">
        <f t="shared" si="19"/>
        <v>0</v>
      </c>
      <c r="AJ125" s="8" t="e">
        <f t="shared" si="20"/>
        <v>#REF!</v>
      </c>
      <c r="AK125" s="9" t="s">
        <v>25</v>
      </c>
      <c r="AM125" s="8" t="s">
        <v>25</v>
      </c>
      <c r="AN125" s="8" t="s">
        <v>25</v>
      </c>
      <c r="AO125" s="8">
        <v>0</v>
      </c>
      <c r="AP125" s="8" t="s">
        <v>26</v>
      </c>
      <c r="AQ125" s="8" t="s">
        <v>26</v>
      </c>
    </row>
    <row r="126" spans="1:43" x14ac:dyDescent="0.25">
      <c r="A126" s="8">
        <v>201</v>
      </c>
      <c r="B126" s="8">
        <v>1</v>
      </c>
      <c r="C126" s="8" t="s">
        <v>71</v>
      </c>
      <c r="D126" s="8">
        <v>1</v>
      </c>
      <c r="E126" s="8">
        <v>20220516</v>
      </c>
      <c r="F126" s="9">
        <v>44697.752083333333</v>
      </c>
      <c r="G126" s="32">
        <v>1168</v>
      </c>
      <c r="H126" s="8">
        <v>985</v>
      </c>
      <c r="I126" s="8" t="s">
        <v>24</v>
      </c>
      <c r="J126" s="18" t="s">
        <v>103</v>
      </c>
      <c r="K126" s="6">
        <v>3.4</v>
      </c>
      <c r="L126" s="7">
        <v>22.8</v>
      </c>
      <c r="M126" s="40"/>
      <c r="N126" s="5">
        <v>29.6</v>
      </c>
      <c r="O126" s="10">
        <v>76</v>
      </c>
      <c r="P126" s="8" t="s">
        <v>21</v>
      </c>
      <c r="Q126" s="8" t="s">
        <v>50</v>
      </c>
      <c r="R126" s="8" t="s">
        <v>23</v>
      </c>
      <c r="S126" s="8">
        <v>38</v>
      </c>
      <c r="T126" s="8">
        <v>83</v>
      </c>
      <c r="U126" s="23">
        <f t="shared" si="11"/>
        <v>124.91349480968861</v>
      </c>
      <c r="V126" s="12">
        <f t="shared" si="12"/>
        <v>109.21052631578948</v>
      </c>
      <c r="W126" s="8">
        <v>225</v>
      </c>
      <c r="X126" s="8">
        <v>119</v>
      </c>
      <c r="Y126" s="8">
        <v>2.2000000000000002</v>
      </c>
      <c r="Z126" s="8" t="s">
        <v>24</v>
      </c>
      <c r="AA126" s="8" t="s">
        <v>25</v>
      </c>
      <c r="AB126" s="8">
        <v>100</v>
      </c>
      <c r="AC126" s="8">
        <v>0</v>
      </c>
      <c r="AD126" s="8">
        <f t="shared" si="13"/>
        <v>0</v>
      </c>
      <c r="AE126" s="8">
        <f t="shared" si="14"/>
        <v>0</v>
      </c>
      <c r="AF126" s="8">
        <v>0</v>
      </c>
      <c r="AG126" s="14" t="e">
        <f>VLOOKUP(H126,#REF!,2)</f>
        <v>#REF!</v>
      </c>
      <c r="AH126" s="13" t="e">
        <f t="shared" si="18"/>
        <v>#REF!</v>
      </c>
      <c r="AI126" s="8">
        <f t="shared" si="19"/>
        <v>0</v>
      </c>
      <c r="AJ126" s="8" t="e">
        <f t="shared" si="20"/>
        <v>#REF!</v>
      </c>
      <c r="AK126" s="9" t="s">
        <v>25</v>
      </c>
      <c r="AM126" s="8" t="s">
        <v>25</v>
      </c>
      <c r="AN126" s="8" t="s">
        <v>25</v>
      </c>
      <c r="AO126" s="8">
        <v>0</v>
      </c>
      <c r="AP126" s="8" t="s">
        <v>26</v>
      </c>
      <c r="AQ126" s="8" t="s">
        <v>26</v>
      </c>
    </row>
    <row r="127" spans="1:43" x14ac:dyDescent="0.25">
      <c r="A127" s="8">
        <v>237</v>
      </c>
      <c r="B127" s="8">
        <v>1</v>
      </c>
      <c r="C127" s="8" t="s">
        <v>71</v>
      </c>
      <c r="D127" s="8">
        <v>1</v>
      </c>
      <c r="E127" s="8">
        <v>20220509</v>
      </c>
      <c r="F127" s="9">
        <v>44690.711805555555</v>
      </c>
      <c r="G127" s="10">
        <v>1133</v>
      </c>
      <c r="H127" s="8">
        <v>1068</v>
      </c>
      <c r="I127" s="8" t="s">
        <v>24</v>
      </c>
      <c r="J127" s="18" t="s">
        <v>103</v>
      </c>
      <c r="K127" s="6">
        <v>3.2</v>
      </c>
      <c r="L127" s="7">
        <v>21.7</v>
      </c>
      <c r="M127" s="16">
        <v>24.444444444444443</v>
      </c>
      <c r="N127" s="5">
        <v>31.8</v>
      </c>
      <c r="O127" s="10">
        <v>103</v>
      </c>
      <c r="P127" s="8" t="s">
        <v>27</v>
      </c>
      <c r="Q127" s="8" t="s">
        <v>22</v>
      </c>
      <c r="R127" s="8" t="s">
        <v>23</v>
      </c>
      <c r="S127" s="8">
        <v>36</v>
      </c>
      <c r="T127" s="8">
        <v>78</v>
      </c>
      <c r="U127" s="23">
        <f t="shared" si="11"/>
        <v>126.5625</v>
      </c>
      <c r="V127" s="12">
        <f t="shared" si="12"/>
        <v>75.728155339805824</v>
      </c>
      <c r="W127" s="8">
        <v>110</v>
      </c>
      <c r="X127" s="8">
        <v>226</v>
      </c>
      <c r="Y127" s="8">
        <v>1.7</v>
      </c>
      <c r="Z127" s="8" t="s">
        <v>24</v>
      </c>
      <c r="AA127" s="8" t="s">
        <v>25</v>
      </c>
      <c r="AB127" s="8">
        <v>100</v>
      </c>
      <c r="AC127" s="8">
        <v>0</v>
      </c>
      <c r="AD127" s="8">
        <f t="shared" si="13"/>
        <v>0</v>
      </c>
      <c r="AE127" s="8">
        <f t="shared" si="14"/>
        <v>0</v>
      </c>
      <c r="AF127" s="8">
        <v>0</v>
      </c>
      <c r="AG127" s="14" t="e">
        <f>VLOOKUP(H127,#REF!,2)</f>
        <v>#REF!</v>
      </c>
      <c r="AH127" s="13" t="e">
        <f t="shared" si="18"/>
        <v>#REF!</v>
      </c>
      <c r="AI127" s="8">
        <f t="shared" si="19"/>
        <v>0</v>
      </c>
      <c r="AJ127" s="8" t="e">
        <f t="shared" si="20"/>
        <v>#REF!</v>
      </c>
      <c r="AK127" s="9" t="s">
        <v>25</v>
      </c>
      <c r="AL127" s="24"/>
      <c r="AM127" s="8" t="s">
        <v>25</v>
      </c>
      <c r="AN127" s="8" t="s">
        <v>25</v>
      </c>
      <c r="AO127" s="8">
        <v>0</v>
      </c>
      <c r="AP127" s="8" t="s">
        <v>26</v>
      </c>
      <c r="AQ127" s="8" t="s">
        <v>26</v>
      </c>
    </row>
    <row r="128" spans="1:43" x14ac:dyDescent="0.25">
      <c r="A128" s="8">
        <v>22</v>
      </c>
      <c r="B128" s="8">
        <v>3</v>
      </c>
      <c r="C128" s="25" t="s">
        <v>71</v>
      </c>
      <c r="D128" s="8">
        <v>1</v>
      </c>
      <c r="E128" s="25">
        <v>20220307</v>
      </c>
      <c r="F128" s="26">
        <v>44627.729166666664</v>
      </c>
      <c r="G128" s="27">
        <v>1006</v>
      </c>
      <c r="H128" s="25">
        <v>1570</v>
      </c>
      <c r="I128" s="25" t="s">
        <v>26</v>
      </c>
      <c r="J128" s="20" t="s">
        <v>102</v>
      </c>
      <c r="K128" s="4">
        <f>10^(1.154*LOG(H128/10)-1.838)</f>
        <v>4.966703093155993</v>
      </c>
      <c r="L128" s="1"/>
      <c r="M128" s="2"/>
      <c r="N128" s="1">
        <v>49</v>
      </c>
      <c r="O128" s="27">
        <v>818</v>
      </c>
      <c r="P128" s="25" t="s">
        <v>21</v>
      </c>
      <c r="Q128" s="25" t="s">
        <v>22</v>
      </c>
      <c r="R128" s="25" t="s">
        <v>23</v>
      </c>
      <c r="S128" s="25">
        <v>56</v>
      </c>
      <c r="T128" s="25">
        <v>234</v>
      </c>
      <c r="U128" s="28">
        <f t="shared" si="11"/>
        <v>127.12754382260832</v>
      </c>
      <c r="V128" s="12">
        <f t="shared" si="12"/>
        <v>28.606356968215159</v>
      </c>
      <c r="W128" s="25">
        <v>169</v>
      </c>
      <c r="X128" s="25">
        <v>295</v>
      </c>
      <c r="Y128" s="25">
        <v>1.9</v>
      </c>
      <c r="Z128" s="25" t="s">
        <v>24</v>
      </c>
      <c r="AA128" s="25" t="s">
        <v>25</v>
      </c>
      <c r="AB128" s="25">
        <v>100</v>
      </c>
      <c r="AC128" s="25">
        <v>0</v>
      </c>
      <c r="AD128" s="8">
        <f t="shared" si="13"/>
        <v>0</v>
      </c>
      <c r="AE128" s="8">
        <f t="shared" si="14"/>
        <v>0</v>
      </c>
      <c r="AF128" s="25">
        <v>0</v>
      </c>
      <c r="AG128" s="29">
        <f>VLOOKUP(H128,'[1]gape_95%CL'!A$6:B$171,2)</f>
        <v>43.820122819548075</v>
      </c>
      <c r="AH128" s="30">
        <f t="shared" si="18"/>
        <v>1.2779516896976497</v>
      </c>
      <c r="AI128" s="25">
        <f t="shared" si="19"/>
        <v>0</v>
      </c>
      <c r="AJ128" s="25">
        <f t="shared" si="20"/>
        <v>0</v>
      </c>
      <c r="AK128" s="26" t="s">
        <v>25</v>
      </c>
      <c r="AM128" s="25" t="s">
        <v>25</v>
      </c>
      <c r="AN128" s="25" t="s">
        <v>25</v>
      </c>
      <c r="AO128" s="25">
        <v>0</v>
      </c>
      <c r="AP128" s="25" t="s">
        <v>26</v>
      </c>
      <c r="AQ128" s="25" t="s">
        <v>26</v>
      </c>
    </row>
    <row r="129" spans="1:43" x14ac:dyDescent="0.25">
      <c r="A129" s="8">
        <v>48</v>
      </c>
      <c r="B129" s="8">
        <v>3</v>
      </c>
      <c r="C129" s="25" t="s">
        <v>71</v>
      </c>
      <c r="D129" s="8">
        <v>1</v>
      </c>
      <c r="E129" s="25">
        <v>20220321</v>
      </c>
      <c r="F129" s="26">
        <v>44641.790277777778</v>
      </c>
      <c r="G129" s="27">
        <v>1023</v>
      </c>
      <c r="H129" s="25">
        <v>1339</v>
      </c>
      <c r="I129" s="25" t="s">
        <v>26</v>
      </c>
      <c r="J129" s="20" t="s">
        <v>102</v>
      </c>
      <c r="K129" s="4">
        <f>10^(1.154*LOG(H129/10)-1.838)</f>
        <v>4.1333747856935839</v>
      </c>
      <c r="L129" s="1"/>
      <c r="M129" s="2"/>
      <c r="N129" s="1">
        <v>42.3</v>
      </c>
      <c r="O129" s="27">
        <v>454</v>
      </c>
      <c r="P129" s="25" t="s">
        <v>27</v>
      </c>
      <c r="Q129" s="25" t="s">
        <v>22</v>
      </c>
      <c r="R129" s="25" t="s">
        <v>23</v>
      </c>
      <c r="S129" s="25">
        <v>47</v>
      </c>
      <c r="T129" s="25">
        <v>120</v>
      </c>
      <c r="U129" s="28">
        <f t="shared" si="11"/>
        <v>129.29631400220393</v>
      </c>
      <c r="V129" s="12">
        <f t="shared" si="12"/>
        <v>26.431718061674008</v>
      </c>
      <c r="W129" s="25">
        <v>140</v>
      </c>
      <c r="X129" s="25">
        <v>223</v>
      </c>
      <c r="Y129" s="25">
        <v>1.8</v>
      </c>
      <c r="Z129" s="25" t="s">
        <v>24</v>
      </c>
      <c r="AA129" s="25" t="s">
        <v>25</v>
      </c>
      <c r="AB129" s="25">
        <v>100</v>
      </c>
      <c r="AC129" s="25">
        <v>0</v>
      </c>
      <c r="AD129" s="8">
        <f t="shared" si="13"/>
        <v>0</v>
      </c>
      <c r="AE129" s="8">
        <f t="shared" si="14"/>
        <v>0</v>
      </c>
      <c r="AF129" s="25">
        <v>0</v>
      </c>
      <c r="AG129" s="29">
        <f>VLOOKUP(H129,'[1]gape_95%CL'!A$6:B$171,2)</f>
        <v>36.595562221546828</v>
      </c>
      <c r="AH129" s="30">
        <f t="shared" si="18"/>
        <v>1.2843087288962929</v>
      </c>
      <c r="AI129" s="25">
        <f t="shared" si="19"/>
        <v>0</v>
      </c>
      <c r="AJ129" s="25">
        <f t="shared" si="20"/>
        <v>0</v>
      </c>
      <c r="AK129" s="26" t="s">
        <v>25</v>
      </c>
      <c r="AM129" s="25" t="s">
        <v>25</v>
      </c>
      <c r="AN129" s="25" t="s">
        <v>25</v>
      </c>
      <c r="AO129" s="25">
        <v>0</v>
      </c>
      <c r="AP129" s="25" t="s">
        <v>26</v>
      </c>
      <c r="AQ129" s="25" t="s">
        <v>26</v>
      </c>
    </row>
    <row r="130" spans="1:43" x14ac:dyDescent="0.25">
      <c r="A130" s="8">
        <v>68</v>
      </c>
      <c r="B130" s="8">
        <v>3</v>
      </c>
      <c r="C130" s="25" t="s">
        <v>71</v>
      </c>
      <c r="D130" s="8">
        <v>1</v>
      </c>
      <c r="E130" s="25">
        <v>20220404</v>
      </c>
      <c r="F130" s="26">
        <v>44655.700694444444</v>
      </c>
      <c r="G130" s="27">
        <v>1072</v>
      </c>
      <c r="H130" s="25">
        <v>1264</v>
      </c>
      <c r="I130" s="25" t="s">
        <v>26</v>
      </c>
      <c r="J130" s="20" t="s">
        <v>102</v>
      </c>
      <c r="K130" s="4">
        <f>10^(1.154*LOG(H130/10)-1.838)</f>
        <v>3.867373556120687</v>
      </c>
      <c r="L130" s="1"/>
      <c r="M130" s="2"/>
      <c r="N130" s="1">
        <v>35.299999999999997</v>
      </c>
      <c r="O130" s="27">
        <v>230</v>
      </c>
      <c r="P130" s="25" t="s">
        <v>21</v>
      </c>
      <c r="Q130" s="25" t="s">
        <v>38</v>
      </c>
      <c r="R130" s="25" t="s">
        <v>23</v>
      </c>
      <c r="S130" s="25">
        <v>44</v>
      </c>
      <c r="T130" s="25">
        <v>114</v>
      </c>
      <c r="U130" s="28">
        <f t="shared" si="11"/>
        <v>129.441371628506</v>
      </c>
      <c r="V130" s="12">
        <f t="shared" si="12"/>
        <v>49.565217391304351</v>
      </c>
      <c r="W130" s="25">
        <v>126</v>
      </c>
      <c r="X130" s="25">
        <v>231</v>
      </c>
      <c r="Y130" s="25">
        <v>1.8</v>
      </c>
      <c r="Z130" s="25" t="s">
        <v>26</v>
      </c>
      <c r="AA130" s="25" t="s">
        <v>42</v>
      </c>
      <c r="AB130" s="25">
        <v>90</v>
      </c>
      <c r="AC130" s="25">
        <v>0</v>
      </c>
      <c r="AD130" s="8">
        <f t="shared" si="13"/>
        <v>0</v>
      </c>
      <c r="AE130" s="8">
        <f t="shared" si="14"/>
        <v>0</v>
      </c>
      <c r="AF130" s="25">
        <v>0</v>
      </c>
      <c r="AG130" s="29">
        <f>VLOOKUP(H130,'[1]gape_95%CL'!A$6:B$171,2)</f>
        <v>34.531024247974457</v>
      </c>
      <c r="AH130" s="30">
        <f t="shared" si="18"/>
        <v>1.2742164751334006</v>
      </c>
      <c r="AI130" s="25">
        <f t="shared" si="19"/>
        <v>0</v>
      </c>
      <c r="AJ130" s="25">
        <f t="shared" si="20"/>
        <v>0</v>
      </c>
      <c r="AK130" s="26" t="s">
        <v>25</v>
      </c>
      <c r="AL130" s="24"/>
      <c r="AM130" s="25" t="s">
        <v>25</v>
      </c>
      <c r="AN130" s="25" t="s">
        <v>25</v>
      </c>
      <c r="AO130" s="25">
        <v>0</v>
      </c>
      <c r="AP130" s="25" t="s">
        <v>26</v>
      </c>
      <c r="AQ130" s="25" t="s">
        <v>26</v>
      </c>
    </row>
    <row r="131" spans="1:43" x14ac:dyDescent="0.25">
      <c r="A131" s="8">
        <v>140</v>
      </c>
      <c r="B131" s="8">
        <v>1</v>
      </c>
      <c r="C131" s="8" t="s">
        <v>71</v>
      </c>
      <c r="D131" s="8">
        <v>1</v>
      </c>
      <c r="E131" s="8">
        <v>20220425</v>
      </c>
      <c r="F131" s="9">
        <v>44676.711111111108</v>
      </c>
      <c r="G131" s="10">
        <v>1103</v>
      </c>
      <c r="H131" s="8">
        <v>865</v>
      </c>
      <c r="I131" s="8" t="s">
        <v>24</v>
      </c>
      <c r="J131" s="18" t="s">
        <v>103</v>
      </c>
      <c r="K131" s="6">
        <v>2.8</v>
      </c>
      <c r="L131" s="7">
        <v>18.600000000000001</v>
      </c>
      <c r="M131" s="16">
        <v>21.666666666666668</v>
      </c>
      <c r="N131" s="5">
        <v>25.6</v>
      </c>
      <c r="O131" s="10">
        <v>55</v>
      </c>
      <c r="P131" s="8" t="s">
        <v>21</v>
      </c>
      <c r="Q131" s="8" t="s">
        <v>38</v>
      </c>
      <c r="R131" s="8" t="s">
        <v>29</v>
      </c>
      <c r="S131" s="8">
        <v>32</v>
      </c>
      <c r="T131" s="8">
        <v>40</v>
      </c>
      <c r="U131" s="23">
        <f t="shared" si="11"/>
        <v>130.61224489795921</v>
      </c>
      <c r="V131" s="12">
        <f t="shared" si="12"/>
        <v>72.727272727272734</v>
      </c>
      <c r="W131" s="8">
        <v>94</v>
      </c>
      <c r="X131" s="8">
        <v>188</v>
      </c>
      <c r="Y131" s="8">
        <v>1.9</v>
      </c>
      <c r="Z131" s="8" t="s">
        <v>24</v>
      </c>
      <c r="AA131" s="8" t="s">
        <v>25</v>
      </c>
      <c r="AB131" s="8">
        <v>100</v>
      </c>
      <c r="AC131" s="8">
        <v>0</v>
      </c>
      <c r="AD131" s="8">
        <f t="shared" si="13"/>
        <v>0</v>
      </c>
      <c r="AE131" s="8">
        <f t="shared" si="14"/>
        <v>0</v>
      </c>
      <c r="AF131" s="8">
        <v>0</v>
      </c>
      <c r="AG131" s="14">
        <f>VLOOKUP(H131,'[1]gape_95%CL'!A$6:B$171,2)</f>
        <v>23.270651696606674</v>
      </c>
      <c r="AH131" s="13">
        <f t="shared" si="18"/>
        <v>1.3751226401908736</v>
      </c>
      <c r="AI131" s="8">
        <f t="shared" si="19"/>
        <v>0</v>
      </c>
      <c r="AJ131" s="8">
        <f t="shared" si="20"/>
        <v>0</v>
      </c>
      <c r="AK131" s="9" t="s">
        <v>25</v>
      </c>
      <c r="AM131" s="8" t="s">
        <v>25</v>
      </c>
      <c r="AN131" s="8" t="s">
        <v>25</v>
      </c>
      <c r="AO131" s="8">
        <v>0</v>
      </c>
      <c r="AP131" s="8" t="s">
        <v>26</v>
      </c>
      <c r="AQ131" s="8" t="s">
        <v>26</v>
      </c>
    </row>
    <row r="132" spans="1:43" x14ac:dyDescent="0.25">
      <c r="A132" s="8">
        <v>187</v>
      </c>
      <c r="B132" s="8">
        <v>1</v>
      </c>
      <c r="C132" s="8" t="s">
        <v>71</v>
      </c>
      <c r="D132" s="8">
        <v>1</v>
      </c>
      <c r="E132" s="8">
        <v>20220509</v>
      </c>
      <c r="F132" s="9">
        <v>44690.715277777781</v>
      </c>
      <c r="G132" s="10">
        <v>1142</v>
      </c>
      <c r="H132" s="8">
        <v>950</v>
      </c>
      <c r="I132" s="8" t="s">
        <v>24</v>
      </c>
      <c r="J132" s="18" t="s">
        <v>103</v>
      </c>
      <c r="K132" s="6">
        <v>2.8</v>
      </c>
      <c r="L132" s="7">
        <v>22</v>
      </c>
      <c r="M132" s="16">
        <v>18.333333333333332</v>
      </c>
      <c r="N132" s="5">
        <v>31.6</v>
      </c>
      <c r="O132" s="10">
        <v>80</v>
      </c>
      <c r="P132" s="8" t="s">
        <v>21</v>
      </c>
      <c r="Q132" s="8" t="s">
        <v>22</v>
      </c>
      <c r="R132" s="8" t="s">
        <v>23</v>
      </c>
      <c r="S132" s="8">
        <v>32</v>
      </c>
      <c r="T132" s="8">
        <v>42</v>
      </c>
      <c r="U132" s="23">
        <f t="shared" ref="U132:U195" si="21">100*(PI()*(0.5*S132/10)^2/(PI()*(0.5*K132)^2))</f>
        <v>130.61224489795921</v>
      </c>
      <c r="V132" s="12">
        <f t="shared" ref="V132:V195" si="22">100*T132/O132</f>
        <v>52.5</v>
      </c>
      <c r="W132" s="8">
        <v>94</v>
      </c>
      <c r="X132" s="8">
        <v>168</v>
      </c>
      <c r="Y132" s="8">
        <v>1.7</v>
      </c>
      <c r="Z132" s="8" t="s">
        <v>24</v>
      </c>
      <c r="AA132" s="8" t="s">
        <v>25</v>
      </c>
      <c r="AB132" s="8">
        <v>100</v>
      </c>
      <c r="AC132" s="8">
        <v>0</v>
      </c>
      <c r="AD132" s="8">
        <f t="shared" ref="AD132:AD195" si="23">IF(AC132=0,0,1)</f>
        <v>0</v>
      </c>
      <c r="AE132" s="8">
        <f t="shared" ref="AE132:AE195" si="24">IF(AF132=6,1,0)</f>
        <v>0</v>
      </c>
      <c r="AF132" s="8">
        <v>0</v>
      </c>
      <c r="AG132" s="14" t="e">
        <f>VLOOKUP(H132,#REF!,2)</f>
        <v>#REF!</v>
      </c>
      <c r="AH132" s="13" t="e">
        <f t="shared" si="18"/>
        <v>#REF!</v>
      </c>
      <c r="AI132" s="8">
        <f t="shared" si="19"/>
        <v>0</v>
      </c>
      <c r="AJ132" s="8" t="e">
        <f t="shared" si="20"/>
        <v>#REF!</v>
      </c>
      <c r="AK132" s="9" t="s">
        <v>25</v>
      </c>
      <c r="AM132" s="8" t="s">
        <v>25</v>
      </c>
      <c r="AN132" s="8" t="s">
        <v>25</v>
      </c>
      <c r="AO132" s="8">
        <v>0</v>
      </c>
      <c r="AP132" s="8" t="s">
        <v>26</v>
      </c>
      <c r="AQ132" s="8" t="s">
        <v>26</v>
      </c>
    </row>
    <row r="133" spans="1:43" x14ac:dyDescent="0.25">
      <c r="A133" s="8">
        <v>136</v>
      </c>
      <c r="B133" s="8">
        <v>1</v>
      </c>
      <c r="C133" s="8" t="s">
        <v>71</v>
      </c>
      <c r="D133" s="8">
        <v>1</v>
      </c>
      <c r="E133" s="8">
        <v>20220328</v>
      </c>
      <c r="F133" s="9">
        <v>44648.688194444447</v>
      </c>
      <c r="G133" s="10">
        <v>1070</v>
      </c>
      <c r="H133" s="8">
        <v>861</v>
      </c>
      <c r="I133" s="8" t="s">
        <v>24</v>
      </c>
      <c r="J133" s="18" t="s">
        <v>103</v>
      </c>
      <c r="K133" s="6">
        <v>2.6</v>
      </c>
      <c r="L133" s="7">
        <v>20</v>
      </c>
      <c r="M133" s="16">
        <v>19.444444444444443</v>
      </c>
      <c r="N133" s="5">
        <v>25.3</v>
      </c>
      <c r="O133" s="10">
        <v>51</v>
      </c>
      <c r="P133" s="8" t="s">
        <v>21</v>
      </c>
      <c r="Q133" s="8" t="s">
        <v>38</v>
      </c>
      <c r="R133" s="8" t="s">
        <v>23</v>
      </c>
      <c r="S133" s="8">
        <v>30</v>
      </c>
      <c r="T133" s="8">
        <v>34</v>
      </c>
      <c r="U133" s="23">
        <f t="shared" si="21"/>
        <v>133.1360946745562</v>
      </c>
      <c r="V133" s="12">
        <f t="shared" si="22"/>
        <v>66.666666666666671</v>
      </c>
      <c r="W133" s="8">
        <v>90</v>
      </c>
      <c r="X133" s="8">
        <v>160</v>
      </c>
      <c r="Y133" s="8">
        <v>1.9</v>
      </c>
      <c r="Z133" s="8" t="s">
        <v>24</v>
      </c>
      <c r="AA133" s="8" t="s">
        <v>25</v>
      </c>
      <c r="AB133" s="8">
        <v>100</v>
      </c>
      <c r="AC133" s="8">
        <v>0</v>
      </c>
      <c r="AD133" s="8">
        <f t="shared" si="23"/>
        <v>0</v>
      </c>
      <c r="AE133" s="8">
        <f t="shared" si="24"/>
        <v>0</v>
      </c>
      <c r="AF133" s="8">
        <v>0</v>
      </c>
      <c r="AG133" s="14">
        <f>VLOOKUP(H133,'[1]gape_95%CL'!A$6:B$171,2)</f>
        <v>23.270651696606674</v>
      </c>
      <c r="AH133" s="13">
        <f t="shared" si="18"/>
        <v>1.289177475178944</v>
      </c>
      <c r="AI133" s="8">
        <f t="shared" si="19"/>
        <v>0</v>
      </c>
      <c r="AJ133" s="8">
        <f t="shared" si="20"/>
        <v>0</v>
      </c>
      <c r="AK133" s="9" t="s">
        <v>25</v>
      </c>
      <c r="AM133" s="8" t="s">
        <v>25</v>
      </c>
      <c r="AN133" s="8" t="s">
        <v>25</v>
      </c>
      <c r="AO133" s="8">
        <v>0</v>
      </c>
      <c r="AP133" s="8" t="s">
        <v>26</v>
      </c>
      <c r="AQ133" s="8" t="s">
        <v>26</v>
      </c>
    </row>
    <row r="134" spans="1:43" x14ac:dyDescent="0.25">
      <c r="A134" s="8">
        <v>160</v>
      </c>
      <c r="B134" s="8">
        <v>1</v>
      </c>
      <c r="C134" s="8" t="s">
        <v>71</v>
      </c>
      <c r="D134" s="8">
        <v>1</v>
      </c>
      <c r="E134" s="8">
        <v>20220328</v>
      </c>
      <c r="F134" s="9">
        <v>44648.679861111108</v>
      </c>
      <c r="G134" s="10">
        <v>1082</v>
      </c>
      <c r="H134" s="8">
        <v>910</v>
      </c>
      <c r="I134" s="8" t="s">
        <v>24</v>
      </c>
      <c r="J134" s="18" t="s">
        <v>103</v>
      </c>
      <c r="K134" s="6">
        <v>2.6</v>
      </c>
      <c r="L134" s="7">
        <v>20.5</v>
      </c>
      <c r="M134" s="16">
        <v>19.444444444444443</v>
      </c>
      <c r="N134" s="5">
        <v>27.4</v>
      </c>
      <c r="O134" s="10">
        <v>72</v>
      </c>
      <c r="P134" s="8" t="s">
        <v>21</v>
      </c>
      <c r="Q134" s="8" t="s">
        <v>30</v>
      </c>
      <c r="R134" s="8" t="s">
        <v>23</v>
      </c>
      <c r="S134" s="8">
        <v>30</v>
      </c>
      <c r="T134" s="8">
        <v>39</v>
      </c>
      <c r="U134" s="23">
        <f t="shared" si="21"/>
        <v>133.1360946745562</v>
      </c>
      <c r="V134" s="12">
        <f t="shared" si="22"/>
        <v>54.166666666666664</v>
      </c>
      <c r="W134" s="8">
        <v>91</v>
      </c>
      <c r="X134" s="8">
        <v>191</v>
      </c>
      <c r="Y134" s="8">
        <v>1.8</v>
      </c>
      <c r="Z134" s="8" t="s">
        <v>24</v>
      </c>
      <c r="AA134" s="8" t="s">
        <v>25</v>
      </c>
      <c r="AB134" s="8">
        <v>100</v>
      </c>
      <c r="AC134" s="8">
        <v>0</v>
      </c>
      <c r="AD134" s="8">
        <f t="shared" si="23"/>
        <v>0</v>
      </c>
      <c r="AE134" s="8">
        <f t="shared" si="24"/>
        <v>0</v>
      </c>
      <c r="AF134" s="8">
        <v>0</v>
      </c>
      <c r="AG134" s="14">
        <f>VLOOKUP(H134,'[1]gape_95%CL'!A$6:B$171,2)</f>
        <v>24.618719338007327</v>
      </c>
      <c r="AH134" s="13">
        <f t="shared" si="18"/>
        <v>1.2185849145160383</v>
      </c>
      <c r="AI134" s="8">
        <f t="shared" si="19"/>
        <v>0</v>
      </c>
      <c r="AJ134" s="8">
        <f t="shared" si="20"/>
        <v>0</v>
      </c>
      <c r="AK134" s="9" t="s">
        <v>25</v>
      </c>
      <c r="AM134" s="8" t="s">
        <v>25</v>
      </c>
      <c r="AN134" s="8" t="s">
        <v>25</v>
      </c>
      <c r="AO134" s="8">
        <v>0</v>
      </c>
      <c r="AP134" s="8" t="s">
        <v>26</v>
      </c>
      <c r="AQ134" s="8" t="s">
        <v>26</v>
      </c>
    </row>
    <row r="135" spans="1:43" x14ac:dyDescent="0.25">
      <c r="A135" s="8">
        <v>189</v>
      </c>
      <c r="B135" s="8">
        <v>1</v>
      </c>
      <c r="C135" s="8" t="s">
        <v>71</v>
      </c>
      <c r="D135" s="8">
        <v>1</v>
      </c>
      <c r="E135" s="8">
        <v>20220404</v>
      </c>
      <c r="F135" s="9">
        <v>44655.694444444445</v>
      </c>
      <c r="G135" s="10">
        <v>1090</v>
      </c>
      <c r="H135" s="8">
        <v>953</v>
      </c>
      <c r="I135" s="8" t="s">
        <v>24</v>
      </c>
      <c r="J135" s="18" t="s">
        <v>103</v>
      </c>
      <c r="K135" s="6">
        <v>2.6</v>
      </c>
      <c r="L135" s="7">
        <v>21.7</v>
      </c>
      <c r="M135" s="16">
        <v>17.5</v>
      </c>
      <c r="N135" s="5">
        <v>28.7</v>
      </c>
      <c r="O135" s="10">
        <v>82</v>
      </c>
      <c r="P135" s="8" t="s">
        <v>27</v>
      </c>
      <c r="Q135" s="8" t="s">
        <v>30</v>
      </c>
      <c r="R135" s="8" t="s">
        <v>23</v>
      </c>
      <c r="S135" s="8">
        <v>30</v>
      </c>
      <c r="T135" s="8">
        <v>32</v>
      </c>
      <c r="U135" s="23">
        <f t="shared" si="21"/>
        <v>133.1360946745562</v>
      </c>
      <c r="V135" s="12">
        <f t="shared" si="22"/>
        <v>39.024390243902438</v>
      </c>
      <c r="W135" s="8">
        <v>88</v>
      </c>
      <c r="X135" s="8">
        <v>167</v>
      </c>
      <c r="Y135" s="8">
        <v>1.5</v>
      </c>
      <c r="Z135" s="8" t="s">
        <v>24</v>
      </c>
      <c r="AA135" s="8" t="s">
        <v>25</v>
      </c>
      <c r="AB135" s="8">
        <v>100</v>
      </c>
      <c r="AC135" s="8">
        <v>0</v>
      </c>
      <c r="AD135" s="8">
        <f t="shared" si="23"/>
        <v>0</v>
      </c>
      <c r="AE135" s="8">
        <f t="shared" si="24"/>
        <v>0</v>
      </c>
      <c r="AF135" s="8">
        <v>0</v>
      </c>
      <c r="AG135" s="14">
        <f>VLOOKUP(H135,'[1]gape_95%CL'!A$6:B$171,2)</f>
        <v>25.710236367152767</v>
      </c>
      <c r="AH135" s="13">
        <f t="shared" si="18"/>
        <v>1.1668504159816986</v>
      </c>
      <c r="AI135" s="8">
        <f t="shared" si="19"/>
        <v>0</v>
      </c>
      <c r="AJ135" s="8">
        <f t="shared" si="20"/>
        <v>0</v>
      </c>
      <c r="AK135" s="9" t="s">
        <v>25</v>
      </c>
      <c r="AM135" s="8" t="s">
        <v>25</v>
      </c>
      <c r="AN135" s="8" t="s">
        <v>25</v>
      </c>
      <c r="AO135" s="8">
        <v>0</v>
      </c>
      <c r="AP135" s="8" t="s">
        <v>26</v>
      </c>
      <c r="AQ135" s="8" t="s">
        <v>26</v>
      </c>
    </row>
    <row r="136" spans="1:43" x14ac:dyDescent="0.25">
      <c r="A136" s="8">
        <v>126</v>
      </c>
      <c r="B136" s="8">
        <v>1</v>
      </c>
      <c r="C136" s="8" t="s">
        <v>71</v>
      </c>
      <c r="D136" s="8">
        <v>1</v>
      </c>
      <c r="E136" s="8">
        <v>20220509</v>
      </c>
      <c r="F136" s="9">
        <v>44690.717361111114</v>
      </c>
      <c r="G136" s="10">
        <v>1151</v>
      </c>
      <c r="H136" s="8">
        <v>843</v>
      </c>
      <c r="I136" s="8" t="s">
        <v>24</v>
      </c>
      <c r="J136" s="18" t="s">
        <v>103</v>
      </c>
      <c r="K136" s="6">
        <v>2.6</v>
      </c>
      <c r="L136" s="7">
        <v>18.899999999999999</v>
      </c>
      <c r="M136" s="16">
        <v>20</v>
      </c>
      <c r="N136" s="5">
        <v>26.7</v>
      </c>
      <c r="O136" s="10">
        <v>50</v>
      </c>
      <c r="P136" s="8" t="s">
        <v>27</v>
      </c>
      <c r="Q136" s="8" t="s">
        <v>22</v>
      </c>
      <c r="R136" s="8" t="s">
        <v>29</v>
      </c>
      <c r="S136" s="8">
        <v>30</v>
      </c>
      <c r="T136" s="8">
        <v>42</v>
      </c>
      <c r="U136" s="23">
        <f t="shared" si="21"/>
        <v>133.1360946745562</v>
      </c>
      <c r="V136" s="12">
        <f t="shared" si="22"/>
        <v>84</v>
      </c>
      <c r="W136" s="8">
        <v>98</v>
      </c>
      <c r="X136" s="8">
        <v>175</v>
      </c>
      <c r="Y136" s="8">
        <v>2</v>
      </c>
      <c r="Z136" s="8" t="s">
        <v>24</v>
      </c>
      <c r="AA136" s="8" t="s">
        <v>25</v>
      </c>
      <c r="AB136" s="8">
        <v>100</v>
      </c>
      <c r="AC136" s="8">
        <v>0</v>
      </c>
      <c r="AD136" s="8">
        <f t="shared" si="23"/>
        <v>0</v>
      </c>
      <c r="AE136" s="8">
        <f t="shared" si="24"/>
        <v>0</v>
      </c>
      <c r="AF136" s="8">
        <v>0</v>
      </c>
      <c r="AG136" s="14" t="e">
        <f>VLOOKUP(H136,#REF!,2)</f>
        <v>#REF!</v>
      </c>
      <c r="AH136" s="13" t="e">
        <f t="shared" si="18"/>
        <v>#REF!</v>
      </c>
      <c r="AI136" s="8">
        <f t="shared" si="19"/>
        <v>0</v>
      </c>
      <c r="AJ136" s="8" t="e">
        <f t="shared" si="20"/>
        <v>#REF!</v>
      </c>
      <c r="AK136" s="9" t="s">
        <v>25</v>
      </c>
      <c r="AM136" s="8" t="s">
        <v>25</v>
      </c>
      <c r="AN136" s="8" t="s">
        <v>25</v>
      </c>
      <c r="AO136" s="8">
        <v>0</v>
      </c>
      <c r="AP136" s="8" t="s">
        <v>26</v>
      </c>
      <c r="AQ136" s="8" t="s">
        <v>26</v>
      </c>
    </row>
    <row r="137" spans="1:43" x14ac:dyDescent="0.25">
      <c r="A137" s="8">
        <v>110</v>
      </c>
      <c r="B137" s="8">
        <v>1</v>
      </c>
      <c r="C137" s="8" t="s">
        <v>71</v>
      </c>
      <c r="D137" s="8">
        <v>1</v>
      </c>
      <c r="E137" s="8">
        <v>20220516</v>
      </c>
      <c r="F137" s="9">
        <v>44697.750694444447</v>
      </c>
      <c r="G137" s="10">
        <v>1160</v>
      </c>
      <c r="H137" s="8">
        <v>806</v>
      </c>
      <c r="I137" s="8" t="s">
        <v>24</v>
      </c>
      <c r="J137" s="18" t="s">
        <v>103</v>
      </c>
      <c r="K137" s="6">
        <v>2.6</v>
      </c>
      <c r="L137" s="7">
        <v>19.3</v>
      </c>
      <c r="M137" s="16">
        <v>17.5</v>
      </c>
      <c r="N137" s="5">
        <v>25.4</v>
      </c>
      <c r="O137" s="10">
        <v>57</v>
      </c>
      <c r="P137" s="8" t="s">
        <v>27</v>
      </c>
      <c r="Q137" s="8" t="s">
        <v>30</v>
      </c>
      <c r="R137" s="8" t="s">
        <v>23</v>
      </c>
      <c r="S137" s="8">
        <v>30</v>
      </c>
      <c r="T137" s="8">
        <v>41</v>
      </c>
      <c r="U137" s="23">
        <f t="shared" si="21"/>
        <v>133.1360946745562</v>
      </c>
      <c r="V137" s="12">
        <f t="shared" si="22"/>
        <v>71.929824561403507</v>
      </c>
      <c r="W137" s="8">
        <v>90</v>
      </c>
      <c r="X137" s="8">
        <v>184</v>
      </c>
      <c r="Y137" s="8">
        <v>2.1</v>
      </c>
      <c r="Z137" s="8" t="s">
        <v>24</v>
      </c>
      <c r="AA137" s="8" t="s">
        <v>25</v>
      </c>
      <c r="AB137" s="8">
        <v>100</v>
      </c>
      <c r="AC137" s="8">
        <v>0</v>
      </c>
      <c r="AD137" s="8">
        <f t="shared" si="23"/>
        <v>0</v>
      </c>
      <c r="AE137" s="8">
        <f t="shared" si="24"/>
        <v>0</v>
      </c>
      <c r="AF137" s="8">
        <v>0</v>
      </c>
      <c r="AG137" s="14" t="e">
        <f>VLOOKUP(H137,#REF!,2)</f>
        <v>#REF!</v>
      </c>
      <c r="AH137" s="13" t="e">
        <f t="shared" si="18"/>
        <v>#REF!</v>
      </c>
      <c r="AI137" s="8">
        <f t="shared" si="19"/>
        <v>0</v>
      </c>
      <c r="AJ137" s="8" t="e">
        <f t="shared" si="20"/>
        <v>#REF!</v>
      </c>
      <c r="AK137" s="9" t="s">
        <v>25</v>
      </c>
      <c r="AM137" s="8" t="s">
        <v>25</v>
      </c>
      <c r="AN137" s="8" t="s">
        <v>25</v>
      </c>
      <c r="AO137" s="8">
        <v>0</v>
      </c>
      <c r="AP137" s="8" t="s">
        <v>26</v>
      </c>
      <c r="AQ137" s="8" t="s">
        <v>26</v>
      </c>
    </row>
    <row r="138" spans="1:43" x14ac:dyDescent="0.25">
      <c r="A138" s="8">
        <v>121</v>
      </c>
      <c r="B138" s="8">
        <v>1</v>
      </c>
      <c r="C138" s="8" t="s">
        <v>71</v>
      </c>
      <c r="D138" s="8">
        <v>1</v>
      </c>
      <c r="E138" s="8">
        <v>20220523</v>
      </c>
      <c r="F138" s="9">
        <v>37399.736805555556</v>
      </c>
      <c r="G138" s="10">
        <v>1210</v>
      </c>
      <c r="H138" s="8">
        <v>829</v>
      </c>
      <c r="I138" s="8" t="s">
        <v>24</v>
      </c>
      <c r="J138" s="18" t="s">
        <v>103</v>
      </c>
      <c r="K138" s="6">
        <v>2.6</v>
      </c>
      <c r="L138" s="7">
        <v>19.3</v>
      </c>
      <c r="M138" s="16">
        <v>21.944444444444443</v>
      </c>
      <c r="N138" s="5">
        <v>23.1</v>
      </c>
      <c r="O138" s="10">
        <v>47</v>
      </c>
      <c r="P138" s="8" t="s">
        <v>27</v>
      </c>
      <c r="Q138" s="8" t="s">
        <v>30</v>
      </c>
      <c r="R138" s="8" t="s">
        <v>23</v>
      </c>
      <c r="S138" s="8">
        <v>30</v>
      </c>
      <c r="T138" s="8">
        <v>37</v>
      </c>
      <c r="U138" s="23">
        <f t="shared" si="21"/>
        <v>133.1360946745562</v>
      </c>
      <c r="V138" s="12">
        <f t="shared" si="22"/>
        <v>78.723404255319153</v>
      </c>
      <c r="W138" s="8">
        <v>89</v>
      </c>
      <c r="X138" s="8">
        <v>163</v>
      </c>
      <c r="Y138" s="8">
        <v>2</v>
      </c>
      <c r="Z138" s="8" t="s">
        <v>24</v>
      </c>
      <c r="AA138" s="8" t="s">
        <v>25</v>
      </c>
      <c r="AB138" s="8">
        <v>100</v>
      </c>
      <c r="AC138" s="8">
        <v>0</v>
      </c>
      <c r="AD138" s="8">
        <f t="shared" si="23"/>
        <v>0</v>
      </c>
      <c r="AE138" s="8">
        <f t="shared" si="24"/>
        <v>0</v>
      </c>
      <c r="AF138" s="8">
        <v>0</v>
      </c>
      <c r="AG138" s="14" t="e">
        <f>VLOOKUP(H138,#REF!,2)</f>
        <v>#REF!</v>
      </c>
      <c r="AH138" s="13" t="e">
        <f t="shared" si="18"/>
        <v>#REF!</v>
      </c>
      <c r="AI138" s="8">
        <f t="shared" si="19"/>
        <v>0</v>
      </c>
      <c r="AJ138" s="8" t="e">
        <f t="shared" si="20"/>
        <v>#REF!</v>
      </c>
      <c r="AK138" s="9" t="s">
        <v>25</v>
      </c>
      <c r="AL138" s="24"/>
      <c r="AM138" s="8" t="s">
        <v>25</v>
      </c>
      <c r="AN138" s="8" t="s">
        <v>25</v>
      </c>
      <c r="AO138" s="8">
        <v>0</v>
      </c>
      <c r="AP138" s="8" t="s">
        <v>26</v>
      </c>
      <c r="AQ138" s="8" t="s">
        <v>26</v>
      </c>
    </row>
    <row r="139" spans="1:43" x14ac:dyDescent="0.25">
      <c r="A139" s="8">
        <v>120</v>
      </c>
      <c r="B139" s="8">
        <v>1</v>
      </c>
      <c r="C139" s="8" t="s">
        <v>71</v>
      </c>
      <c r="D139" s="8">
        <v>1</v>
      </c>
      <c r="E139" s="8">
        <v>20220321</v>
      </c>
      <c r="F139" s="9">
        <v>44641.736111111109</v>
      </c>
      <c r="G139" s="10">
        <v>1046</v>
      </c>
      <c r="H139" s="8">
        <v>828</v>
      </c>
      <c r="I139" s="8" t="s">
        <v>24</v>
      </c>
      <c r="J139" s="18" t="s">
        <v>103</v>
      </c>
      <c r="K139" s="6">
        <v>2.4</v>
      </c>
      <c r="L139" s="7">
        <v>19.5</v>
      </c>
      <c r="M139" s="16">
        <v>16.944444444444443</v>
      </c>
      <c r="N139" s="5">
        <v>24.9</v>
      </c>
      <c r="O139" s="10">
        <v>49</v>
      </c>
      <c r="P139" s="8" t="s">
        <v>21</v>
      </c>
      <c r="Q139" s="8" t="s">
        <v>22</v>
      </c>
      <c r="R139" s="8" t="s">
        <v>23</v>
      </c>
      <c r="S139" s="8">
        <v>28</v>
      </c>
      <c r="T139" s="8">
        <v>29</v>
      </c>
      <c r="U139" s="23">
        <f t="shared" si="21"/>
        <v>136.11111111111109</v>
      </c>
      <c r="V139" s="12">
        <f t="shared" si="22"/>
        <v>59.183673469387756</v>
      </c>
      <c r="W139" s="8">
        <v>86</v>
      </c>
      <c r="X139" s="8">
        <v>170</v>
      </c>
      <c r="Y139" s="8">
        <v>1.7</v>
      </c>
      <c r="Z139" s="8" t="s">
        <v>24</v>
      </c>
      <c r="AA139" s="8" t="s">
        <v>25</v>
      </c>
      <c r="AB139" s="8">
        <v>100</v>
      </c>
      <c r="AC139" s="8">
        <v>0</v>
      </c>
      <c r="AD139" s="8">
        <f t="shared" si="23"/>
        <v>0</v>
      </c>
      <c r="AE139" s="8">
        <f t="shared" si="24"/>
        <v>0</v>
      </c>
      <c r="AF139" s="8">
        <v>0</v>
      </c>
      <c r="AG139" s="14">
        <f>VLOOKUP(H139,'[1]gape_95%CL'!A$6:B$171,2)</f>
        <v>22.204817156894507</v>
      </c>
      <c r="AH139" s="13">
        <f t="shared" si="18"/>
        <v>1.2609876407519127</v>
      </c>
      <c r="AI139" s="8">
        <f t="shared" si="19"/>
        <v>0</v>
      </c>
      <c r="AJ139" s="8">
        <f t="shared" si="20"/>
        <v>0</v>
      </c>
      <c r="AK139" s="9" t="s">
        <v>25</v>
      </c>
      <c r="AM139" s="8" t="s">
        <v>25</v>
      </c>
      <c r="AN139" s="8" t="s">
        <v>25</v>
      </c>
      <c r="AO139" s="8">
        <v>0</v>
      </c>
      <c r="AP139" s="8" t="s">
        <v>26</v>
      </c>
      <c r="AQ139" s="8" t="s">
        <v>26</v>
      </c>
    </row>
    <row r="140" spans="1:43" x14ac:dyDescent="0.25">
      <c r="A140" s="8">
        <v>125</v>
      </c>
      <c r="B140" s="8">
        <v>1</v>
      </c>
      <c r="C140" s="8" t="s">
        <v>71</v>
      </c>
      <c r="D140" s="8">
        <v>1</v>
      </c>
      <c r="E140" s="8">
        <v>20220321</v>
      </c>
      <c r="F140" s="9">
        <v>44641.734722222223</v>
      </c>
      <c r="G140" s="10">
        <v>1047</v>
      </c>
      <c r="H140" s="8">
        <v>842</v>
      </c>
      <c r="I140" s="8" t="s">
        <v>24</v>
      </c>
      <c r="J140" s="18" t="s">
        <v>103</v>
      </c>
      <c r="K140" s="6">
        <v>2.4</v>
      </c>
      <c r="L140" s="7">
        <v>19.5</v>
      </c>
      <c r="M140" s="16">
        <v>16.666666666666668</v>
      </c>
      <c r="N140" s="5">
        <v>27.8</v>
      </c>
      <c r="O140" s="10">
        <v>65</v>
      </c>
      <c r="P140" s="8" t="s">
        <v>27</v>
      </c>
      <c r="Q140" s="8" t="s">
        <v>22</v>
      </c>
      <c r="R140" s="8" t="s">
        <v>23</v>
      </c>
      <c r="S140" s="8">
        <v>28</v>
      </c>
      <c r="T140" s="8">
        <v>30</v>
      </c>
      <c r="U140" s="23">
        <f t="shared" si="21"/>
        <v>136.11111111111109</v>
      </c>
      <c r="V140" s="12">
        <f t="shared" si="22"/>
        <v>46.153846153846153</v>
      </c>
      <c r="W140" s="8">
        <v>80</v>
      </c>
      <c r="X140" s="8">
        <v>155</v>
      </c>
      <c r="Y140" s="8">
        <v>1.6</v>
      </c>
      <c r="Z140" s="8" t="s">
        <v>24</v>
      </c>
      <c r="AA140" s="8" t="s">
        <v>25</v>
      </c>
      <c r="AB140" s="8">
        <v>100</v>
      </c>
      <c r="AC140" s="8">
        <v>0</v>
      </c>
      <c r="AD140" s="8">
        <f t="shared" si="23"/>
        <v>0</v>
      </c>
      <c r="AE140" s="8">
        <f t="shared" si="24"/>
        <v>0</v>
      </c>
      <c r="AF140" s="8">
        <v>0</v>
      </c>
      <c r="AG140" s="14">
        <f>VLOOKUP(H140,'[1]gape_95%CL'!A$6:B$171,2)</f>
        <v>22.736376117598603</v>
      </c>
      <c r="AH140" s="13">
        <f t="shared" si="18"/>
        <v>1.2315067209997113</v>
      </c>
      <c r="AI140" s="8">
        <f t="shared" si="19"/>
        <v>0</v>
      </c>
      <c r="AJ140" s="8">
        <f t="shared" si="20"/>
        <v>0</v>
      </c>
      <c r="AK140" s="9" t="s">
        <v>25</v>
      </c>
      <c r="AM140" s="8" t="s">
        <v>25</v>
      </c>
      <c r="AN140" s="8" t="s">
        <v>25</v>
      </c>
      <c r="AO140" s="8">
        <v>0</v>
      </c>
      <c r="AP140" s="8" t="s">
        <v>26</v>
      </c>
      <c r="AQ140" s="8" t="s">
        <v>26</v>
      </c>
    </row>
    <row r="141" spans="1:43" x14ac:dyDescent="0.25">
      <c r="A141" s="8">
        <v>265</v>
      </c>
      <c r="B141" s="8">
        <v>1</v>
      </c>
      <c r="C141" s="8" t="s">
        <v>71</v>
      </c>
      <c r="D141" s="8">
        <v>1</v>
      </c>
      <c r="E141" s="8">
        <v>20220321</v>
      </c>
      <c r="F141" s="9">
        <v>44641.756944444445</v>
      </c>
      <c r="G141" s="10">
        <v>1053</v>
      </c>
      <c r="H141" s="8">
        <v>1183</v>
      </c>
      <c r="I141" s="8" t="s">
        <v>24</v>
      </c>
      <c r="J141" s="18" t="s">
        <v>103</v>
      </c>
      <c r="K141" s="6">
        <v>3.6</v>
      </c>
      <c r="L141" s="7">
        <v>26.3</v>
      </c>
      <c r="M141" s="16">
        <v>17.222222222222221</v>
      </c>
      <c r="N141" s="5">
        <v>39.5</v>
      </c>
      <c r="O141" s="10">
        <v>225</v>
      </c>
      <c r="P141" s="8" t="s">
        <v>27</v>
      </c>
      <c r="Q141" s="8" t="s">
        <v>22</v>
      </c>
      <c r="R141" s="8" t="s">
        <v>23</v>
      </c>
      <c r="S141" s="8">
        <v>42</v>
      </c>
      <c r="T141" s="8">
        <v>110</v>
      </c>
      <c r="U141" s="23">
        <f t="shared" si="21"/>
        <v>136.11111111111109</v>
      </c>
      <c r="V141" s="12">
        <f t="shared" si="22"/>
        <v>48.888888888888886</v>
      </c>
      <c r="W141" s="8">
        <v>129</v>
      </c>
      <c r="X141" s="8">
        <v>254</v>
      </c>
      <c r="Y141" s="8">
        <v>1.9</v>
      </c>
      <c r="Z141" s="8" t="s">
        <v>24</v>
      </c>
      <c r="AA141" s="8" t="s">
        <v>25</v>
      </c>
      <c r="AB141" s="8">
        <v>100</v>
      </c>
      <c r="AC141" s="8">
        <v>0</v>
      </c>
      <c r="AD141" s="8">
        <f t="shared" si="23"/>
        <v>0</v>
      </c>
      <c r="AE141" s="8">
        <f t="shared" si="24"/>
        <v>0</v>
      </c>
      <c r="AF141" s="8">
        <v>0</v>
      </c>
      <c r="AG141" s="14">
        <f>VLOOKUP(H141,'[1]gape_95%CL'!A$6:B$171,2)</f>
        <v>32.200266965024369</v>
      </c>
      <c r="AH141" s="13">
        <f t="shared" si="18"/>
        <v>1.3043370120384408</v>
      </c>
      <c r="AI141" s="8">
        <f t="shared" si="19"/>
        <v>0</v>
      </c>
      <c r="AJ141" s="8">
        <f t="shared" si="20"/>
        <v>0</v>
      </c>
      <c r="AK141" s="9" t="s">
        <v>25</v>
      </c>
      <c r="AM141" s="8" t="s">
        <v>25</v>
      </c>
      <c r="AN141" s="8" t="s">
        <v>25</v>
      </c>
      <c r="AO141" s="8">
        <v>0</v>
      </c>
      <c r="AP141" s="8" t="s">
        <v>26</v>
      </c>
      <c r="AQ141" s="8" t="s">
        <v>26</v>
      </c>
    </row>
    <row r="142" spans="1:43" x14ac:dyDescent="0.25">
      <c r="A142" s="8">
        <v>227</v>
      </c>
      <c r="B142" s="8">
        <v>1</v>
      </c>
      <c r="C142" s="8" t="s">
        <v>71</v>
      </c>
      <c r="D142" s="8">
        <v>1</v>
      </c>
      <c r="E142" s="8">
        <v>20220523</v>
      </c>
      <c r="F142" s="9">
        <v>37399.763888888891</v>
      </c>
      <c r="G142" s="10">
        <v>1202</v>
      </c>
      <c r="H142" s="8">
        <v>1045</v>
      </c>
      <c r="I142" s="8" t="s">
        <v>24</v>
      </c>
      <c r="J142" s="18" t="s">
        <v>103</v>
      </c>
      <c r="K142" s="6">
        <v>3.4</v>
      </c>
      <c r="L142" s="7">
        <v>22</v>
      </c>
      <c r="M142" s="16">
        <v>18.333333333333332</v>
      </c>
      <c r="N142" s="5">
        <v>33.1</v>
      </c>
      <c r="O142" s="10">
        <v>139</v>
      </c>
      <c r="P142" s="8" t="s">
        <v>27</v>
      </c>
      <c r="Q142" s="8" t="s">
        <v>51</v>
      </c>
      <c r="R142" s="8" t="s">
        <v>23</v>
      </c>
      <c r="S142" s="8">
        <v>40</v>
      </c>
      <c r="T142" s="8">
        <v>99</v>
      </c>
      <c r="U142" s="23">
        <f t="shared" si="21"/>
        <v>138.40830449826993</v>
      </c>
      <c r="V142" s="12">
        <f t="shared" si="22"/>
        <v>71.223021582733807</v>
      </c>
      <c r="W142" s="8">
        <v>121</v>
      </c>
      <c r="X142" s="8">
        <v>232</v>
      </c>
      <c r="Y142" s="8">
        <v>2.2000000000000002</v>
      </c>
      <c r="Z142" s="8" t="s">
        <v>24</v>
      </c>
      <c r="AA142" s="8" t="s">
        <v>25</v>
      </c>
      <c r="AB142" s="8">
        <v>100</v>
      </c>
      <c r="AC142" s="8">
        <v>0</v>
      </c>
      <c r="AD142" s="8">
        <f t="shared" si="23"/>
        <v>0</v>
      </c>
      <c r="AE142" s="8">
        <f t="shared" si="24"/>
        <v>0</v>
      </c>
      <c r="AF142" s="8">
        <v>0</v>
      </c>
      <c r="AG142" s="14" t="e">
        <f>VLOOKUP(H142,#REF!,2)</f>
        <v>#REF!</v>
      </c>
      <c r="AH142" s="13" t="e">
        <f t="shared" si="18"/>
        <v>#REF!</v>
      </c>
      <c r="AI142" s="8">
        <f t="shared" si="19"/>
        <v>0</v>
      </c>
      <c r="AJ142" s="8" t="e">
        <f t="shared" si="20"/>
        <v>#REF!</v>
      </c>
      <c r="AK142" s="9" t="s">
        <v>25</v>
      </c>
      <c r="AL142" s="24"/>
      <c r="AM142" s="8" t="s">
        <v>25</v>
      </c>
      <c r="AN142" s="8" t="s">
        <v>25</v>
      </c>
      <c r="AO142" s="8">
        <v>0</v>
      </c>
      <c r="AP142" s="8" t="s">
        <v>26</v>
      </c>
      <c r="AQ142" s="8" t="s">
        <v>26</v>
      </c>
    </row>
    <row r="143" spans="1:43" x14ac:dyDescent="0.25">
      <c r="A143" s="8">
        <v>95</v>
      </c>
      <c r="B143" s="8">
        <v>1</v>
      </c>
      <c r="C143" s="8" t="s">
        <v>71</v>
      </c>
      <c r="D143" s="8">
        <v>1</v>
      </c>
      <c r="E143" s="8">
        <v>20220509</v>
      </c>
      <c r="F143" s="9">
        <v>44690.704861111109</v>
      </c>
      <c r="G143" s="10">
        <v>1129</v>
      </c>
      <c r="H143" s="8">
        <v>754</v>
      </c>
      <c r="I143" s="8" t="s">
        <v>24</v>
      </c>
      <c r="J143" s="18" t="s">
        <v>103</v>
      </c>
      <c r="K143" s="6">
        <v>2.2000000000000002</v>
      </c>
      <c r="L143" s="7">
        <v>18.5</v>
      </c>
      <c r="M143" s="16">
        <v>14.444444444444445</v>
      </c>
      <c r="N143" s="5">
        <v>24.9</v>
      </c>
      <c r="O143" s="10">
        <v>33</v>
      </c>
      <c r="P143" s="8" t="s">
        <v>27</v>
      </c>
      <c r="Q143" s="8" t="s">
        <v>22</v>
      </c>
      <c r="R143" s="8" t="s">
        <v>29</v>
      </c>
      <c r="S143" s="8">
        <v>26</v>
      </c>
      <c r="T143" s="8">
        <v>27</v>
      </c>
      <c r="U143" s="23">
        <f t="shared" si="21"/>
        <v>139.66942148760327</v>
      </c>
      <c r="V143" s="12">
        <f t="shared" si="22"/>
        <v>81.818181818181813</v>
      </c>
      <c r="W143" s="8">
        <v>76</v>
      </c>
      <c r="X143" s="8">
        <v>165</v>
      </c>
      <c r="Y143" s="8">
        <v>1</v>
      </c>
      <c r="Z143" s="8" t="s">
        <v>26</v>
      </c>
      <c r="AA143" s="8" t="s">
        <v>49</v>
      </c>
      <c r="AB143" s="8">
        <v>60</v>
      </c>
      <c r="AC143" s="8">
        <v>0</v>
      </c>
      <c r="AD143" s="8">
        <f t="shared" si="23"/>
        <v>0</v>
      </c>
      <c r="AE143" s="8">
        <f t="shared" si="24"/>
        <v>0</v>
      </c>
      <c r="AF143" s="8">
        <v>0</v>
      </c>
      <c r="AG143" s="14" t="e">
        <f>VLOOKUP(H143,#REF!,2)</f>
        <v>#REF!</v>
      </c>
      <c r="AH143" s="13" t="e">
        <f t="shared" si="18"/>
        <v>#REF!</v>
      </c>
      <c r="AI143" s="8">
        <f t="shared" si="19"/>
        <v>0</v>
      </c>
      <c r="AJ143" s="8" t="e">
        <f t="shared" si="20"/>
        <v>#REF!</v>
      </c>
      <c r="AK143" s="9" t="s">
        <v>25</v>
      </c>
      <c r="AM143" s="8" t="s">
        <v>25</v>
      </c>
      <c r="AN143" s="8" t="s">
        <v>25</v>
      </c>
      <c r="AO143" s="8">
        <v>0</v>
      </c>
      <c r="AP143" s="8" t="s">
        <v>26</v>
      </c>
      <c r="AQ143" s="8" t="s">
        <v>26</v>
      </c>
    </row>
    <row r="144" spans="1:43" x14ac:dyDescent="0.25">
      <c r="A144" s="8">
        <v>45</v>
      </c>
      <c r="B144" s="8">
        <v>3</v>
      </c>
      <c r="C144" s="25" t="s">
        <v>71</v>
      </c>
      <c r="D144" s="8">
        <v>1</v>
      </c>
      <c r="E144" s="25">
        <v>20220321</v>
      </c>
      <c r="F144" s="26">
        <v>44641.788194444445</v>
      </c>
      <c r="G144" s="27">
        <v>1017</v>
      </c>
      <c r="H144" s="25">
        <v>1290</v>
      </c>
      <c r="I144" s="25" t="s">
        <v>26</v>
      </c>
      <c r="J144" s="20" t="s">
        <v>102</v>
      </c>
      <c r="K144" s="4">
        <f>10^(1.154*LOG(H144/10)-1.838)</f>
        <v>3.959319288750677</v>
      </c>
      <c r="L144" s="1"/>
      <c r="M144" s="2"/>
      <c r="N144" s="1">
        <v>41.3</v>
      </c>
      <c r="O144" s="27">
        <v>340</v>
      </c>
      <c r="P144" s="25" t="s">
        <v>21</v>
      </c>
      <c r="Q144" s="25" t="s">
        <v>22</v>
      </c>
      <c r="R144" s="25" t="s">
        <v>23</v>
      </c>
      <c r="S144" s="25">
        <v>47</v>
      </c>
      <c r="T144" s="25">
        <v>134</v>
      </c>
      <c r="U144" s="28">
        <f t="shared" si="21"/>
        <v>140.91416920706075</v>
      </c>
      <c r="V144" s="12">
        <f t="shared" si="22"/>
        <v>39.411764705882355</v>
      </c>
      <c r="W144" s="25">
        <v>145</v>
      </c>
      <c r="X144" s="25">
        <v>260</v>
      </c>
      <c r="Y144" s="25">
        <v>2</v>
      </c>
      <c r="Z144" s="25" t="s">
        <v>26</v>
      </c>
      <c r="AA144" s="25" t="s">
        <v>33</v>
      </c>
      <c r="AB144" s="25">
        <v>80</v>
      </c>
      <c r="AC144" s="25">
        <v>0</v>
      </c>
      <c r="AD144" s="8">
        <f t="shared" si="23"/>
        <v>0</v>
      </c>
      <c r="AE144" s="8">
        <f t="shared" si="24"/>
        <v>0</v>
      </c>
      <c r="AF144" s="25">
        <v>0</v>
      </c>
      <c r="AG144" s="29">
        <f>VLOOKUP(H144,'[1]gape_95%CL'!A$6:B$171,2)</f>
        <v>35.413127149405724</v>
      </c>
      <c r="AH144" s="30">
        <f t="shared" si="18"/>
        <v>1.3271914621295657</v>
      </c>
      <c r="AI144" s="25">
        <f t="shared" si="19"/>
        <v>0</v>
      </c>
      <c r="AJ144" s="25">
        <f t="shared" si="20"/>
        <v>0</v>
      </c>
      <c r="AK144" s="26" t="s">
        <v>25</v>
      </c>
      <c r="AM144" s="25" t="s">
        <v>25</v>
      </c>
      <c r="AN144" s="25" t="s">
        <v>25</v>
      </c>
      <c r="AO144" s="25">
        <v>0</v>
      </c>
      <c r="AP144" s="25" t="s">
        <v>26</v>
      </c>
      <c r="AQ144" s="25" t="s">
        <v>26</v>
      </c>
    </row>
    <row r="145" spans="1:43" x14ac:dyDescent="0.25">
      <c r="A145" s="8">
        <v>35</v>
      </c>
      <c r="B145" s="8">
        <v>1</v>
      </c>
      <c r="C145" s="25" t="s">
        <v>71</v>
      </c>
      <c r="D145" s="8">
        <v>1</v>
      </c>
      <c r="E145" s="25">
        <v>20220404</v>
      </c>
      <c r="F145" s="26">
        <v>44655.7</v>
      </c>
      <c r="G145" s="27">
        <v>1013</v>
      </c>
      <c r="H145" s="25">
        <v>1215</v>
      </c>
      <c r="I145" s="25" t="s">
        <v>26</v>
      </c>
      <c r="J145" s="20" t="s">
        <v>102</v>
      </c>
      <c r="K145" s="4">
        <f>10^(1.154*LOG(H145/10)-1.838)</f>
        <v>3.6948858407686176</v>
      </c>
      <c r="L145" s="1"/>
      <c r="M145" s="2"/>
      <c r="N145" s="1">
        <v>37.700000000000003</v>
      </c>
      <c r="O145" s="27">
        <v>203</v>
      </c>
      <c r="P145" s="25" t="s">
        <v>21</v>
      </c>
      <c r="Q145" s="25" t="s">
        <v>22</v>
      </c>
      <c r="R145" s="25" t="s">
        <v>23</v>
      </c>
      <c r="S145" s="25">
        <v>44</v>
      </c>
      <c r="T145" s="25">
        <v>124</v>
      </c>
      <c r="U145" s="28">
        <f t="shared" si="21"/>
        <v>141.80883967445007</v>
      </c>
      <c r="V145" s="12">
        <f t="shared" si="22"/>
        <v>61.083743842364534</v>
      </c>
      <c r="W145" s="25">
        <v>127</v>
      </c>
      <c r="X145" s="25">
        <v>260</v>
      </c>
      <c r="Y145" s="25">
        <v>2</v>
      </c>
      <c r="Z145" s="25" t="s">
        <v>24</v>
      </c>
      <c r="AA145" s="25" t="s">
        <v>25</v>
      </c>
      <c r="AB145" s="25">
        <v>100</v>
      </c>
      <c r="AC145" s="25">
        <v>0</v>
      </c>
      <c r="AD145" s="8">
        <f t="shared" si="23"/>
        <v>0</v>
      </c>
      <c r="AE145" s="8">
        <f t="shared" si="24"/>
        <v>0</v>
      </c>
      <c r="AF145" s="25">
        <v>0</v>
      </c>
      <c r="AG145" s="29">
        <f>VLOOKUP(H145,'[1]gape_95%CL'!A$6:B$171,2)</f>
        <v>33.070465350899148</v>
      </c>
      <c r="AH145" s="30">
        <f t="shared" si="18"/>
        <v>1.3304923149139687</v>
      </c>
      <c r="AI145" s="25">
        <f t="shared" si="19"/>
        <v>0</v>
      </c>
      <c r="AJ145" s="25">
        <f t="shared" si="20"/>
        <v>0</v>
      </c>
      <c r="AK145" s="26" t="s">
        <v>25</v>
      </c>
      <c r="AM145" s="25" t="s">
        <v>25</v>
      </c>
      <c r="AN145" s="25" t="s">
        <v>25</v>
      </c>
      <c r="AO145" s="25">
        <v>0</v>
      </c>
      <c r="AP145" s="25" t="s">
        <v>26</v>
      </c>
      <c r="AQ145" s="25" t="s">
        <v>26</v>
      </c>
    </row>
    <row r="146" spans="1:43" x14ac:dyDescent="0.25">
      <c r="A146" s="8">
        <v>109</v>
      </c>
      <c r="B146" s="8">
        <v>1</v>
      </c>
      <c r="C146" s="8" t="s">
        <v>71</v>
      </c>
      <c r="D146" s="8">
        <v>1</v>
      </c>
      <c r="E146" s="8">
        <v>20220404</v>
      </c>
      <c r="F146" s="9">
        <v>44655.7</v>
      </c>
      <c r="G146" s="10">
        <v>1088</v>
      </c>
      <c r="H146" s="8">
        <v>803</v>
      </c>
      <c r="I146" s="8" t="s">
        <v>24</v>
      </c>
      <c r="J146" s="18" t="s">
        <v>103</v>
      </c>
      <c r="K146" s="6">
        <v>2.4</v>
      </c>
      <c r="L146" s="7">
        <v>18</v>
      </c>
      <c r="M146" s="16">
        <v>23.055555555555557</v>
      </c>
      <c r="N146" s="5">
        <v>23.5</v>
      </c>
      <c r="O146" s="10">
        <v>49</v>
      </c>
      <c r="P146" s="8" t="s">
        <v>27</v>
      </c>
      <c r="Q146" s="8" t="s">
        <v>30</v>
      </c>
      <c r="R146" s="8" t="s">
        <v>23</v>
      </c>
      <c r="S146" s="8">
        <v>29</v>
      </c>
      <c r="T146" s="8">
        <v>32</v>
      </c>
      <c r="U146" s="23">
        <f t="shared" si="21"/>
        <v>146.00694444444443</v>
      </c>
      <c r="V146" s="12">
        <f t="shared" si="22"/>
        <v>65.306122448979593</v>
      </c>
      <c r="W146" s="8">
        <v>88</v>
      </c>
      <c r="X146" s="8">
        <v>184</v>
      </c>
      <c r="Y146" s="8">
        <v>2</v>
      </c>
      <c r="Z146" s="8" t="s">
        <v>24</v>
      </c>
      <c r="AA146" s="8" t="s">
        <v>25</v>
      </c>
      <c r="AB146" s="8">
        <v>100</v>
      </c>
      <c r="AC146" s="8">
        <v>0</v>
      </c>
      <c r="AD146" s="8">
        <f t="shared" si="23"/>
        <v>0</v>
      </c>
      <c r="AE146" s="8">
        <f t="shared" si="24"/>
        <v>0</v>
      </c>
      <c r="AF146" s="8">
        <v>0</v>
      </c>
      <c r="AG146" s="14">
        <f>VLOOKUP(H146,'[1]gape_95%CL'!A$6:B$171,2)</f>
        <v>21.675869541759369</v>
      </c>
      <c r="AH146" s="13">
        <f t="shared" si="18"/>
        <v>1.3378932708618874</v>
      </c>
      <c r="AI146" s="8">
        <f t="shared" si="19"/>
        <v>0</v>
      </c>
      <c r="AJ146" s="8">
        <f t="shared" si="20"/>
        <v>0</v>
      </c>
      <c r="AK146" s="9" t="s">
        <v>25</v>
      </c>
      <c r="AM146" s="8" t="s">
        <v>25</v>
      </c>
      <c r="AN146" s="8" t="s">
        <v>25</v>
      </c>
      <c r="AO146" s="8">
        <v>0</v>
      </c>
      <c r="AP146" s="8" t="s">
        <v>26</v>
      </c>
      <c r="AQ146" s="8" t="s">
        <v>26</v>
      </c>
    </row>
    <row r="147" spans="1:43" x14ac:dyDescent="0.25">
      <c r="A147" s="8">
        <v>7</v>
      </c>
      <c r="B147" s="8">
        <v>3</v>
      </c>
      <c r="C147" s="25" t="s">
        <v>71</v>
      </c>
      <c r="D147" s="8">
        <v>1</v>
      </c>
      <c r="E147" s="25">
        <v>20220328</v>
      </c>
      <c r="F147" s="26">
        <v>44648.695833333331</v>
      </c>
      <c r="G147" s="27">
        <v>1000</v>
      </c>
      <c r="H147" s="25">
        <v>1270</v>
      </c>
      <c r="I147" s="25" t="s">
        <v>26</v>
      </c>
      <c r="J147" s="20" t="s">
        <v>102</v>
      </c>
      <c r="K147" s="4">
        <f>10^(1.154*LOG(H147/10)-1.838)</f>
        <v>3.8885661738790018</v>
      </c>
      <c r="L147" s="1"/>
      <c r="M147" s="2"/>
      <c r="N147" s="1">
        <v>42.7</v>
      </c>
      <c r="O147" s="27">
        <v>436</v>
      </c>
      <c r="P147" s="25" t="s">
        <v>27</v>
      </c>
      <c r="Q147" s="25" t="s">
        <v>22</v>
      </c>
      <c r="R147" s="25" t="s">
        <v>23</v>
      </c>
      <c r="S147" s="25">
        <v>47</v>
      </c>
      <c r="T147" s="25">
        <v>122</v>
      </c>
      <c r="U147" s="28">
        <f t="shared" si="21"/>
        <v>146.08873480404563</v>
      </c>
      <c r="V147" s="12">
        <f t="shared" si="22"/>
        <v>27.98165137614679</v>
      </c>
      <c r="W147" s="25">
        <v>123</v>
      </c>
      <c r="X147" s="25">
        <v>253</v>
      </c>
      <c r="Y147" s="25">
        <v>2</v>
      </c>
      <c r="Z147" s="25" t="s">
        <v>24</v>
      </c>
      <c r="AA147" s="25" t="s">
        <v>25</v>
      </c>
      <c r="AB147" s="25">
        <v>100</v>
      </c>
      <c r="AC147" s="25">
        <v>0</v>
      </c>
      <c r="AD147" s="8">
        <f t="shared" si="23"/>
        <v>0</v>
      </c>
      <c r="AE147" s="8">
        <f t="shared" si="24"/>
        <v>0</v>
      </c>
      <c r="AF147" s="25">
        <v>0</v>
      </c>
      <c r="AG147" s="29">
        <f>VLOOKUP(H147,'[1]gape_95%CL'!A$6:B$171,2)</f>
        <v>34.824593879037437</v>
      </c>
      <c r="AH147" s="30">
        <f t="shared" ref="AH147:AH178" si="25">S147/AG147</f>
        <v>1.3496209076623722</v>
      </c>
      <c r="AI147" s="25">
        <f t="shared" ref="AI147:AI178" si="26">IF(AND(AF147=6,Y147&gt;1),1,0)</f>
        <v>0</v>
      </c>
      <c r="AJ147" s="25">
        <f t="shared" ref="AJ147:AJ178" si="27">IF(AND(AF147=6,AH147&gt;1),1,0)</f>
        <v>0</v>
      </c>
      <c r="AK147" s="26" t="s">
        <v>25</v>
      </c>
      <c r="AM147" s="25" t="s">
        <v>25</v>
      </c>
      <c r="AN147" s="25" t="s">
        <v>25</v>
      </c>
      <c r="AO147" s="25">
        <v>0</v>
      </c>
      <c r="AP147" s="25" t="s">
        <v>26</v>
      </c>
      <c r="AQ147" s="25" t="s">
        <v>26</v>
      </c>
    </row>
    <row r="148" spans="1:43" x14ac:dyDescent="0.25">
      <c r="A148" s="8">
        <v>274</v>
      </c>
      <c r="B148" s="8">
        <v>3</v>
      </c>
      <c r="C148" s="34" t="s">
        <v>71</v>
      </c>
      <c r="D148" s="8">
        <v>1</v>
      </c>
      <c r="E148" s="34">
        <v>20220307</v>
      </c>
      <c r="F148" s="35">
        <v>44627.745833333334</v>
      </c>
      <c r="G148" s="36">
        <v>1010</v>
      </c>
      <c r="H148" s="34">
        <v>1196</v>
      </c>
      <c r="I148" s="34" t="s">
        <v>24</v>
      </c>
      <c r="J148" s="20" t="s">
        <v>102</v>
      </c>
      <c r="K148" s="4">
        <f>10^(1.154*LOG(H148/10)-1.838)</f>
        <v>3.6282882412986748</v>
      </c>
      <c r="L148" s="17"/>
      <c r="N148" s="37">
        <v>38</v>
      </c>
      <c r="O148" s="36">
        <v>200</v>
      </c>
      <c r="P148" s="34" t="s">
        <v>27</v>
      </c>
      <c r="Q148" s="34" t="s">
        <v>22</v>
      </c>
      <c r="R148" s="34" t="s">
        <v>23</v>
      </c>
      <c r="S148" s="34">
        <v>44</v>
      </c>
      <c r="T148" s="34">
        <v>103</v>
      </c>
      <c r="U148" s="28">
        <f t="shared" si="21"/>
        <v>147.06244778913037</v>
      </c>
      <c r="V148" s="12">
        <f t="shared" si="22"/>
        <v>51.5</v>
      </c>
      <c r="W148" s="34">
        <v>126</v>
      </c>
      <c r="X148" s="34">
        <v>227</v>
      </c>
      <c r="Y148" s="34">
        <v>2</v>
      </c>
      <c r="Z148" s="34" t="s">
        <v>24</v>
      </c>
      <c r="AA148" s="34" t="s">
        <v>25</v>
      </c>
      <c r="AB148" s="34">
        <v>100</v>
      </c>
      <c r="AC148" s="34">
        <v>0</v>
      </c>
      <c r="AD148" s="8">
        <f t="shared" si="23"/>
        <v>0</v>
      </c>
      <c r="AE148" s="8">
        <f t="shared" si="24"/>
        <v>0</v>
      </c>
      <c r="AF148" s="34">
        <v>0</v>
      </c>
      <c r="AG148" s="38">
        <f>VLOOKUP(H148,'[1]gape_95%CL'!A$6:B$171,2)</f>
        <v>32.489801059904508</v>
      </c>
      <c r="AH148" s="39">
        <f t="shared" si="25"/>
        <v>1.3542711424693876</v>
      </c>
      <c r="AI148" s="34">
        <f t="shared" si="26"/>
        <v>0</v>
      </c>
      <c r="AJ148" s="34">
        <f t="shared" si="27"/>
        <v>0</v>
      </c>
      <c r="AK148" s="35" t="s">
        <v>25</v>
      </c>
      <c r="AM148" s="34" t="s">
        <v>25</v>
      </c>
      <c r="AN148" s="34" t="s">
        <v>25</v>
      </c>
      <c r="AO148" s="34">
        <v>0</v>
      </c>
      <c r="AP148" s="34" t="s">
        <v>26</v>
      </c>
      <c r="AQ148" s="34" t="s">
        <v>26</v>
      </c>
    </row>
    <row r="149" spans="1:43" x14ac:dyDescent="0.25">
      <c r="A149" s="8">
        <v>135</v>
      </c>
      <c r="B149" s="8">
        <v>1</v>
      </c>
      <c r="C149" s="8" t="s">
        <v>71</v>
      </c>
      <c r="D149" s="8">
        <v>1</v>
      </c>
      <c r="E149" s="8">
        <v>20220425</v>
      </c>
      <c r="F149" s="9">
        <v>44676.693055555559</v>
      </c>
      <c r="G149" s="10">
        <v>1117</v>
      </c>
      <c r="H149" s="8">
        <v>858</v>
      </c>
      <c r="I149" s="8" t="s">
        <v>24</v>
      </c>
      <c r="J149" s="18" t="s">
        <v>103</v>
      </c>
      <c r="K149" s="6">
        <v>2.2999999999999998</v>
      </c>
      <c r="L149" s="7">
        <v>19.3</v>
      </c>
      <c r="M149" s="16">
        <v>16.111111111111111</v>
      </c>
      <c r="N149" s="5">
        <v>26.8</v>
      </c>
      <c r="O149" s="10">
        <v>521</v>
      </c>
      <c r="P149" s="8" t="s">
        <v>27</v>
      </c>
      <c r="Q149" s="8" t="s">
        <v>38</v>
      </c>
      <c r="R149" s="8" t="s">
        <v>29</v>
      </c>
      <c r="S149" s="8">
        <v>28</v>
      </c>
      <c r="T149" s="8">
        <v>35</v>
      </c>
      <c r="U149" s="23">
        <f t="shared" si="21"/>
        <v>148.20415879017014</v>
      </c>
      <c r="V149" s="12">
        <f t="shared" si="22"/>
        <v>6.7178502879078694</v>
      </c>
      <c r="W149" s="8">
        <v>90</v>
      </c>
      <c r="X149" s="8">
        <v>153</v>
      </c>
      <c r="Y149" s="8">
        <v>1.6</v>
      </c>
      <c r="Z149" s="8" t="s">
        <v>24</v>
      </c>
      <c r="AA149" s="8" t="s">
        <v>25</v>
      </c>
      <c r="AB149" s="8">
        <v>100</v>
      </c>
      <c r="AC149" s="8">
        <v>0</v>
      </c>
      <c r="AD149" s="8">
        <f t="shared" si="23"/>
        <v>0</v>
      </c>
      <c r="AE149" s="8">
        <f t="shared" si="24"/>
        <v>0</v>
      </c>
      <c r="AF149" s="8">
        <v>0</v>
      </c>
      <c r="AG149" s="14">
        <f>VLOOKUP(H149,'[1]gape_95%CL'!A$6:B$171,2)</f>
        <v>23.003168595925608</v>
      </c>
      <c r="AH149" s="13">
        <f t="shared" si="25"/>
        <v>1.2172236134877281</v>
      </c>
      <c r="AI149" s="8">
        <f t="shared" si="26"/>
        <v>0</v>
      </c>
      <c r="AJ149" s="8">
        <f t="shared" si="27"/>
        <v>0</v>
      </c>
      <c r="AK149" s="9" t="s">
        <v>25</v>
      </c>
      <c r="AM149" s="8" t="s">
        <v>25</v>
      </c>
      <c r="AN149" s="8" t="s">
        <v>25</v>
      </c>
      <c r="AO149" s="8">
        <v>0</v>
      </c>
      <c r="AP149" s="8" t="s">
        <v>26</v>
      </c>
      <c r="AQ149" s="8" t="s">
        <v>26</v>
      </c>
    </row>
    <row r="150" spans="1:43" x14ac:dyDescent="0.25">
      <c r="A150" s="8">
        <v>220</v>
      </c>
      <c r="B150" s="8">
        <v>1</v>
      </c>
      <c r="C150" s="8" t="s">
        <v>71</v>
      </c>
      <c r="D150" s="8">
        <v>1</v>
      </c>
      <c r="E150" s="8">
        <v>20220404</v>
      </c>
      <c r="F150" s="9">
        <v>44655.692361111112</v>
      </c>
      <c r="G150" s="10">
        <v>1092</v>
      </c>
      <c r="H150" s="8">
        <v>1034</v>
      </c>
      <c r="I150" s="8" t="s">
        <v>24</v>
      </c>
      <c r="J150" s="18" t="s">
        <v>103</v>
      </c>
      <c r="K150" s="6">
        <v>2.6</v>
      </c>
      <c r="L150" s="7">
        <v>21.6</v>
      </c>
      <c r="M150" s="16">
        <v>17.777777777777779</v>
      </c>
      <c r="N150" s="5">
        <v>29.6</v>
      </c>
      <c r="O150" s="10">
        <v>116</v>
      </c>
      <c r="P150" s="8" t="s">
        <v>27</v>
      </c>
      <c r="Q150" s="8" t="s">
        <v>30</v>
      </c>
      <c r="R150" s="8" t="s">
        <v>23</v>
      </c>
      <c r="S150" s="8">
        <v>32</v>
      </c>
      <c r="T150" s="8">
        <v>35</v>
      </c>
      <c r="U150" s="23">
        <f t="shared" si="21"/>
        <v>151.47928994082841</v>
      </c>
      <c r="V150" s="12">
        <f t="shared" si="22"/>
        <v>30.172413793103448</v>
      </c>
      <c r="W150" s="8">
        <v>88</v>
      </c>
      <c r="X150" s="8">
        <v>182</v>
      </c>
      <c r="Y150" s="8">
        <v>1.5</v>
      </c>
      <c r="Z150" s="8" t="s">
        <v>24</v>
      </c>
      <c r="AA150" s="8" t="s">
        <v>25</v>
      </c>
      <c r="AB150" s="8">
        <v>100</v>
      </c>
      <c r="AC150" s="8">
        <v>0</v>
      </c>
      <c r="AD150" s="8">
        <f t="shared" si="23"/>
        <v>0</v>
      </c>
      <c r="AE150" s="8">
        <f t="shared" si="24"/>
        <v>0</v>
      </c>
      <c r="AF150" s="8">
        <v>0</v>
      </c>
      <c r="AG150" s="14">
        <f>VLOOKUP(H150,'[1]gape_95%CL'!A$6:B$171,2)</f>
        <v>27.92793107047612</v>
      </c>
      <c r="AH150" s="13">
        <f t="shared" si="25"/>
        <v>1.1458063226827657</v>
      </c>
      <c r="AI150" s="8">
        <f t="shared" si="26"/>
        <v>0</v>
      </c>
      <c r="AJ150" s="8">
        <f t="shared" si="27"/>
        <v>0</v>
      </c>
      <c r="AK150" s="9" t="s">
        <v>25</v>
      </c>
      <c r="AM150" s="8" t="s">
        <v>25</v>
      </c>
      <c r="AN150" s="8" t="s">
        <v>25</v>
      </c>
      <c r="AO150" s="8">
        <v>0</v>
      </c>
      <c r="AP150" s="8" t="s">
        <v>26</v>
      </c>
      <c r="AQ150" s="8" t="s">
        <v>26</v>
      </c>
    </row>
    <row r="151" spans="1:43" x14ac:dyDescent="0.25">
      <c r="A151" s="8">
        <v>159</v>
      </c>
      <c r="B151" s="8">
        <v>1</v>
      </c>
      <c r="C151" s="8" t="s">
        <v>71</v>
      </c>
      <c r="D151" s="8">
        <v>1</v>
      </c>
      <c r="E151" s="8">
        <v>20220509</v>
      </c>
      <c r="F151" s="9">
        <v>44690.714583333334</v>
      </c>
      <c r="G151" s="10">
        <v>1139</v>
      </c>
      <c r="H151" s="8">
        <v>904</v>
      </c>
      <c r="I151" s="8" t="s">
        <v>24</v>
      </c>
      <c r="J151" s="18" t="s">
        <v>103</v>
      </c>
      <c r="K151" s="6">
        <v>2.6</v>
      </c>
      <c r="L151" s="7">
        <v>20.5</v>
      </c>
      <c r="M151" s="16">
        <v>20</v>
      </c>
      <c r="N151" s="5">
        <v>27.8</v>
      </c>
      <c r="O151" s="10">
        <v>69</v>
      </c>
      <c r="P151" s="8" t="s">
        <v>21</v>
      </c>
      <c r="Q151" s="8" t="s">
        <v>22</v>
      </c>
      <c r="R151" s="8" t="s">
        <v>23</v>
      </c>
      <c r="S151" s="8">
        <v>32</v>
      </c>
      <c r="T151" s="8">
        <v>42</v>
      </c>
      <c r="U151" s="23">
        <f t="shared" si="21"/>
        <v>151.47928994082841</v>
      </c>
      <c r="V151" s="12">
        <f t="shared" si="22"/>
        <v>60.869565217391305</v>
      </c>
      <c r="W151" s="8">
        <v>97</v>
      </c>
      <c r="X151" s="8">
        <v>125</v>
      </c>
      <c r="Y151" s="8">
        <v>1.9</v>
      </c>
      <c r="Z151" s="8" t="s">
        <v>24</v>
      </c>
      <c r="AA151" s="8" t="s">
        <v>25</v>
      </c>
      <c r="AB151" s="8">
        <v>100</v>
      </c>
      <c r="AC151" s="8">
        <v>0</v>
      </c>
      <c r="AD151" s="8">
        <f t="shared" si="23"/>
        <v>0</v>
      </c>
      <c r="AE151" s="8">
        <f t="shared" si="24"/>
        <v>0</v>
      </c>
      <c r="AF151" s="8">
        <v>0</v>
      </c>
      <c r="AG151" s="14" t="e">
        <f>VLOOKUP(H151,#REF!,2)</f>
        <v>#REF!</v>
      </c>
      <c r="AH151" s="13" t="e">
        <f t="shared" si="25"/>
        <v>#REF!</v>
      </c>
      <c r="AI151" s="8">
        <f t="shared" si="26"/>
        <v>0</v>
      </c>
      <c r="AJ151" s="8" t="e">
        <f t="shared" si="27"/>
        <v>#REF!</v>
      </c>
      <c r="AK151" s="9" t="s">
        <v>25</v>
      </c>
      <c r="AM151" s="8" t="s">
        <v>25</v>
      </c>
      <c r="AN151" s="8" t="s">
        <v>25</v>
      </c>
      <c r="AO151" s="8">
        <v>0</v>
      </c>
      <c r="AP151" s="8" t="s">
        <v>26</v>
      </c>
      <c r="AQ151" s="8" t="s">
        <v>26</v>
      </c>
    </row>
    <row r="152" spans="1:43" x14ac:dyDescent="0.25">
      <c r="A152" s="8">
        <v>324</v>
      </c>
      <c r="B152" s="8">
        <v>3</v>
      </c>
      <c r="C152" s="8" t="s">
        <v>74</v>
      </c>
      <c r="D152" s="8">
        <v>2</v>
      </c>
      <c r="F152" s="9">
        <v>44816.708333333336</v>
      </c>
      <c r="G152" s="10" t="s">
        <v>87</v>
      </c>
      <c r="H152" s="18">
        <v>1780</v>
      </c>
      <c r="I152" s="8" t="s">
        <v>24</v>
      </c>
      <c r="J152" s="18" t="s">
        <v>103</v>
      </c>
      <c r="K152" s="6">
        <v>5.6</v>
      </c>
      <c r="L152" s="7">
        <v>37</v>
      </c>
      <c r="M152" s="7">
        <f>78/3.6</f>
        <v>21.666666666666668</v>
      </c>
      <c r="O152" s="19">
        <v>1085</v>
      </c>
      <c r="P152" s="8" t="s">
        <v>21</v>
      </c>
      <c r="Q152" s="8" t="s">
        <v>76</v>
      </c>
      <c r="R152" s="8" t="s">
        <v>23</v>
      </c>
      <c r="S152" s="18">
        <v>69</v>
      </c>
      <c r="T152" s="8">
        <v>415</v>
      </c>
      <c r="U152" s="23">
        <f t="shared" si="21"/>
        <v>151.81760204081635</v>
      </c>
      <c r="V152" s="12">
        <f t="shared" si="22"/>
        <v>38.248847926267281</v>
      </c>
      <c r="AC152" s="8">
        <v>0</v>
      </c>
      <c r="AD152" s="8">
        <f t="shared" si="23"/>
        <v>0</v>
      </c>
      <c r="AE152" s="8">
        <f t="shared" si="24"/>
        <v>0</v>
      </c>
      <c r="AF152" s="8">
        <v>0</v>
      </c>
      <c r="AG152" s="14" t="e">
        <f>VLOOKUP(H152,#REF!,2)</f>
        <v>#REF!</v>
      </c>
      <c r="AH152" s="13" t="e">
        <f t="shared" si="25"/>
        <v>#REF!</v>
      </c>
      <c r="AI152" s="8">
        <f t="shared" si="26"/>
        <v>0</v>
      </c>
      <c r="AJ152" s="8" t="e">
        <f t="shared" si="27"/>
        <v>#REF!</v>
      </c>
      <c r="AL152" s="31"/>
      <c r="AM152" s="8" t="s">
        <v>25</v>
      </c>
      <c r="AN152" s="8" t="s">
        <v>25</v>
      </c>
      <c r="AO152" s="8">
        <v>0</v>
      </c>
      <c r="AP152" s="8" t="s">
        <v>26</v>
      </c>
      <c r="AQ152" s="8" t="s">
        <v>26</v>
      </c>
    </row>
    <row r="153" spans="1:43" x14ac:dyDescent="0.25">
      <c r="A153" s="8">
        <v>221</v>
      </c>
      <c r="B153" s="8">
        <v>1</v>
      </c>
      <c r="C153" s="8" t="s">
        <v>71</v>
      </c>
      <c r="D153" s="8">
        <v>1</v>
      </c>
      <c r="E153" s="8">
        <v>20220516</v>
      </c>
      <c r="F153" s="9">
        <v>44697.756944444445</v>
      </c>
      <c r="G153" s="10">
        <v>1165</v>
      </c>
      <c r="H153" s="8">
        <v>1034</v>
      </c>
      <c r="I153" s="8" t="s">
        <v>24</v>
      </c>
      <c r="J153" s="18" t="s">
        <v>103</v>
      </c>
      <c r="K153" s="6">
        <v>3.2</v>
      </c>
      <c r="L153" s="7">
        <v>22</v>
      </c>
      <c r="M153" s="16">
        <v>22.5</v>
      </c>
      <c r="N153" s="5">
        <v>31.1</v>
      </c>
      <c r="O153" s="10">
        <v>122</v>
      </c>
      <c r="P153" s="8" t="s">
        <v>21</v>
      </c>
      <c r="Q153" s="8" t="s">
        <v>50</v>
      </c>
      <c r="R153" s="8" t="s">
        <v>23</v>
      </c>
      <c r="S153" s="8">
        <v>40</v>
      </c>
      <c r="T153" s="8">
        <v>88</v>
      </c>
      <c r="U153" s="23">
        <f t="shared" si="21"/>
        <v>156.24999999999997</v>
      </c>
      <c r="V153" s="12">
        <f t="shared" si="22"/>
        <v>72.131147540983605</v>
      </c>
      <c r="W153" s="8">
        <v>111</v>
      </c>
      <c r="X153" s="8">
        <v>217</v>
      </c>
      <c r="Y153" s="8">
        <v>2.2999999999999998</v>
      </c>
      <c r="Z153" s="8" t="s">
        <v>24</v>
      </c>
      <c r="AA153" s="8" t="s">
        <v>25</v>
      </c>
      <c r="AB153" s="8">
        <v>100</v>
      </c>
      <c r="AC153" s="8">
        <v>0</v>
      </c>
      <c r="AD153" s="8">
        <f t="shared" si="23"/>
        <v>0</v>
      </c>
      <c r="AE153" s="8">
        <f t="shared" si="24"/>
        <v>0</v>
      </c>
      <c r="AF153" s="8">
        <v>0</v>
      </c>
      <c r="AG153" s="14" t="e">
        <f>VLOOKUP(H153,#REF!,2)</f>
        <v>#REF!</v>
      </c>
      <c r="AH153" s="13" t="e">
        <f t="shared" si="25"/>
        <v>#REF!</v>
      </c>
      <c r="AI153" s="8">
        <f t="shared" si="26"/>
        <v>0</v>
      </c>
      <c r="AJ153" s="8" t="e">
        <f t="shared" si="27"/>
        <v>#REF!</v>
      </c>
      <c r="AK153" s="9" t="s">
        <v>25</v>
      </c>
      <c r="AM153" s="8" t="s">
        <v>25</v>
      </c>
      <c r="AN153" s="8" t="s">
        <v>25</v>
      </c>
      <c r="AO153" s="8">
        <v>0</v>
      </c>
      <c r="AP153" s="8" t="s">
        <v>26</v>
      </c>
      <c r="AQ153" s="8" t="s">
        <v>26</v>
      </c>
    </row>
    <row r="154" spans="1:43" x14ac:dyDescent="0.25">
      <c r="A154" s="8">
        <v>118</v>
      </c>
      <c r="B154" s="8">
        <v>1</v>
      </c>
      <c r="C154" s="8" t="s">
        <v>71</v>
      </c>
      <c r="D154" s="8">
        <v>1</v>
      </c>
      <c r="E154" s="8">
        <v>20220321</v>
      </c>
      <c r="F154" s="9">
        <v>44641.748611111114</v>
      </c>
      <c r="G154" s="10">
        <v>1045</v>
      </c>
      <c r="H154" s="8">
        <v>820</v>
      </c>
      <c r="I154" s="8" t="s">
        <v>24</v>
      </c>
      <c r="J154" s="18" t="s">
        <v>103</v>
      </c>
      <c r="K154" s="6">
        <v>2.4</v>
      </c>
      <c r="L154" s="7">
        <v>19.7</v>
      </c>
      <c r="M154" s="16">
        <v>15.833333333333334</v>
      </c>
      <c r="N154" s="5">
        <v>26.2</v>
      </c>
      <c r="O154" s="10">
        <v>51</v>
      </c>
      <c r="P154" s="8" t="s">
        <v>27</v>
      </c>
      <c r="Q154" s="8" t="s">
        <v>22</v>
      </c>
      <c r="R154" s="8" t="s">
        <v>23</v>
      </c>
      <c r="S154" s="8">
        <v>30</v>
      </c>
      <c r="T154" s="8">
        <v>29</v>
      </c>
      <c r="U154" s="23">
        <f t="shared" si="21"/>
        <v>156.25</v>
      </c>
      <c r="V154" s="12">
        <f t="shared" si="22"/>
        <v>56.862745098039213</v>
      </c>
      <c r="W154" s="8">
        <v>82</v>
      </c>
      <c r="X154" s="8">
        <v>172</v>
      </c>
      <c r="Y154" s="8">
        <v>2</v>
      </c>
      <c r="Z154" s="8" t="s">
        <v>24</v>
      </c>
      <c r="AA154" s="8" t="s">
        <v>25</v>
      </c>
      <c r="AB154" s="8">
        <v>100</v>
      </c>
      <c r="AC154" s="8">
        <v>0</v>
      </c>
      <c r="AD154" s="8">
        <f t="shared" si="23"/>
        <v>0</v>
      </c>
      <c r="AE154" s="8">
        <f t="shared" si="24"/>
        <v>0</v>
      </c>
      <c r="AF154" s="8">
        <v>0</v>
      </c>
      <c r="AG154" s="14">
        <f>VLOOKUP(H154,'[1]gape_95%CL'!A$6:B$171,2)</f>
        <v>22.204817156894507</v>
      </c>
      <c r="AH154" s="13">
        <f t="shared" si="25"/>
        <v>1.3510581865199065</v>
      </c>
      <c r="AI154" s="8">
        <f t="shared" si="26"/>
        <v>0</v>
      </c>
      <c r="AJ154" s="8">
        <f t="shared" si="27"/>
        <v>0</v>
      </c>
      <c r="AK154" s="9" t="s">
        <v>25</v>
      </c>
      <c r="AM154" s="8" t="s">
        <v>25</v>
      </c>
      <c r="AN154" s="8" t="s">
        <v>25</v>
      </c>
      <c r="AO154" s="8">
        <v>0</v>
      </c>
      <c r="AP154" s="8" t="s">
        <v>26</v>
      </c>
      <c r="AQ154" s="8" t="s">
        <v>26</v>
      </c>
    </row>
    <row r="155" spans="1:43" x14ac:dyDescent="0.25">
      <c r="A155" s="8">
        <v>144</v>
      </c>
      <c r="B155" s="8">
        <v>1</v>
      </c>
      <c r="C155" s="8" t="s">
        <v>71</v>
      </c>
      <c r="D155" s="8">
        <v>1</v>
      </c>
      <c r="E155" s="8">
        <v>20220328</v>
      </c>
      <c r="F155" s="9">
        <v>44648.685416666667</v>
      </c>
      <c r="G155" s="10">
        <v>1077</v>
      </c>
      <c r="H155" s="8">
        <v>876</v>
      </c>
      <c r="I155" s="8" t="s">
        <v>24</v>
      </c>
      <c r="J155" s="18" t="s">
        <v>103</v>
      </c>
      <c r="K155" s="6">
        <v>2.4</v>
      </c>
      <c r="L155" s="7">
        <v>19.899999999999999</v>
      </c>
      <c r="M155" s="16">
        <v>18.611111111111111</v>
      </c>
      <c r="N155" s="5">
        <v>25.1</v>
      </c>
      <c r="O155" s="10">
        <v>77</v>
      </c>
      <c r="P155" s="8" t="s">
        <v>21</v>
      </c>
      <c r="Q155" s="8" t="s">
        <v>30</v>
      </c>
      <c r="R155" s="8" t="s">
        <v>23</v>
      </c>
      <c r="S155" s="8">
        <v>30</v>
      </c>
      <c r="T155" s="8">
        <v>36</v>
      </c>
      <c r="U155" s="23">
        <f t="shared" si="21"/>
        <v>156.25</v>
      </c>
      <c r="V155" s="12">
        <f t="shared" si="22"/>
        <v>46.753246753246756</v>
      </c>
      <c r="W155" s="8">
        <v>90</v>
      </c>
      <c r="X155" s="8">
        <v>170</v>
      </c>
      <c r="Y155" s="8">
        <v>1.9</v>
      </c>
      <c r="Z155" s="8" t="s">
        <v>24</v>
      </c>
      <c r="AA155" s="8" t="s">
        <v>25</v>
      </c>
      <c r="AB155" s="8">
        <v>100</v>
      </c>
      <c r="AC155" s="8">
        <v>0</v>
      </c>
      <c r="AD155" s="8">
        <f t="shared" si="23"/>
        <v>0</v>
      </c>
      <c r="AE155" s="8">
        <f t="shared" si="24"/>
        <v>0</v>
      </c>
      <c r="AF155" s="8">
        <v>0</v>
      </c>
      <c r="AG155" s="14">
        <f>VLOOKUP(H155,'[1]gape_95%CL'!A$6:B$171,2)</f>
        <v>23.538835163578202</v>
      </c>
      <c r="AH155" s="13">
        <f t="shared" si="25"/>
        <v>1.2744895739963888</v>
      </c>
      <c r="AI155" s="8">
        <f t="shared" si="26"/>
        <v>0</v>
      </c>
      <c r="AJ155" s="8">
        <f t="shared" si="27"/>
        <v>0</v>
      </c>
      <c r="AK155" s="9" t="s">
        <v>25</v>
      </c>
      <c r="AL155" s="24"/>
      <c r="AM155" s="8" t="s">
        <v>25</v>
      </c>
      <c r="AN155" s="8" t="s">
        <v>25</v>
      </c>
      <c r="AO155" s="8">
        <v>0</v>
      </c>
      <c r="AP155" s="8" t="s">
        <v>26</v>
      </c>
      <c r="AQ155" s="8" t="s">
        <v>26</v>
      </c>
    </row>
    <row r="156" spans="1:43" x14ac:dyDescent="0.25">
      <c r="A156" s="8">
        <v>117</v>
      </c>
      <c r="B156" s="8">
        <v>1</v>
      </c>
      <c r="C156" s="8" t="s">
        <v>71</v>
      </c>
      <c r="D156" s="8">
        <v>1</v>
      </c>
      <c r="E156" s="8">
        <v>20220425</v>
      </c>
      <c r="F156" s="9">
        <v>44676.695138888892</v>
      </c>
      <c r="G156" s="10">
        <v>1114</v>
      </c>
      <c r="H156" s="8">
        <v>819</v>
      </c>
      <c r="I156" s="8" t="s">
        <v>24</v>
      </c>
      <c r="J156" s="18" t="s">
        <v>103</v>
      </c>
      <c r="K156" s="6">
        <v>2.4</v>
      </c>
      <c r="L156" s="7">
        <v>18.5</v>
      </c>
      <c r="M156" s="16">
        <v>16.666666666666668</v>
      </c>
      <c r="N156" s="5">
        <v>24</v>
      </c>
      <c r="O156" s="10">
        <v>36</v>
      </c>
      <c r="P156" s="8" t="s">
        <v>21</v>
      </c>
      <c r="Q156" s="8" t="s">
        <v>38</v>
      </c>
      <c r="R156" s="8" t="s">
        <v>29</v>
      </c>
      <c r="S156" s="8">
        <v>30</v>
      </c>
      <c r="T156" s="8">
        <v>41</v>
      </c>
      <c r="U156" s="23">
        <f t="shared" si="21"/>
        <v>156.25</v>
      </c>
      <c r="V156" s="12">
        <f t="shared" si="22"/>
        <v>113.88888888888889</v>
      </c>
      <c r="W156" s="8">
        <v>97</v>
      </c>
      <c r="X156" s="8">
        <v>187</v>
      </c>
      <c r="Y156" s="8">
        <v>2</v>
      </c>
      <c r="Z156" s="8" t="s">
        <v>24</v>
      </c>
      <c r="AA156" s="8" t="s">
        <v>25</v>
      </c>
      <c r="AB156" s="8">
        <v>100</v>
      </c>
      <c r="AC156" s="8">
        <v>0</v>
      </c>
      <c r="AD156" s="8">
        <f t="shared" si="23"/>
        <v>0</v>
      </c>
      <c r="AE156" s="8">
        <f t="shared" si="24"/>
        <v>0</v>
      </c>
      <c r="AF156" s="8">
        <v>0</v>
      </c>
      <c r="AG156" s="14">
        <f>VLOOKUP(H156,'[1]gape_95%CL'!A$6:B$171,2)</f>
        <v>21.940024341904738</v>
      </c>
      <c r="AH156" s="13">
        <f t="shared" si="25"/>
        <v>1.3673640253306816</v>
      </c>
      <c r="AI156" s="8">
        <f t="shared" si="26"/>
        <v>0</v>
      </c>
      <c r="AJ156" s="8">
        <f t="shared" si="27"/>
        <v>0</v>
      </c>
      <c r="AK156" s="9" t="s">
        <v>25</v>
      </c>
      <c r="AM156" s="8" t="s">
        <v>25</v>
      </c>
      <c r="AN156" s="8" t="s">
        <v>25</v>
      </c>
      <c r="AO156" s="8">
        <v>0</v>
      </c>
      <c r="AP156" s="8" t="s">
        <v>26</v>
      </c>
      <c r="AQ156" s="8" t="s">
        <v>26</v>
      </c>
    </row>
    <row r="157" spans="1:43" x14ac:dyDescent="0.25">
      <c r="A157" s="8">
        <v>111</v>
      </c>
      <c r="B157" s="8">
        <v>1</v>
      </c>
      <c r="C157" s="8" t="s">
        <v>71</v>
      </c>
      <c r="D157" s="8">
        <v>1</v>
      </c>
      <c r="E157" s="8">
        <v>20220516</v>
      </c>
      <c r="F157" s="9">
        <v>44697.775694444441</v>
      </c>
      <c r="G157" s="10">
        <v>1177</v>
      </c>
      <c r="H157" s="8">
        <v>806</v>
      </c>
      <c r="I157" s="8" t="s">
        <v>24</v>
      </c>
      <c r="J157" s="18" t="s">
        <v>103</v>
      </c>
      <c r="K157" s="6">
        <v>2.4</v>
      </c>
      <c r="L157" s="7">
        <v>18.2</v>
      </c>
      <c r="M157" s="16">
        <v>17.5</v>
      </c>
      <c r="N157" s="5">
        <v>24</v>
      </c>
      <c r="O157" s="10">
        <v>43</v>
      </c>
      <c r="P157" s="8" t="s">
        <v>27</v>
      </c>
      <c r="Q157" s="8" t="s">
        <v>50</v>
      </c>
      <c r="R157" s="8" t="s">
        <v>23</v>
      </c>
      <c r="S157" s="8">
        <v>30</v>
      </c>
      <c r="T157" s="8">
        <v>43</v>
      </c>
      <c r="U157" s="23">
        <f t="shared" si="21"/>
        <v>156.25</v>
      </c>
      <c r="V157" s="12">
        <f t="shared" si="22"/>
        <v>100</v>
      </c>
      <c r="W157" s="8">
        <v>97</v>
      </c>
      <c r="X157" s="8">
        <v>183</v>
      </c>
      <c r="Y157" s="8">
        <v>2.1</v>
      </c>
      <c r="Z157" s="8" t="s">
        <v>24</v>
      </c>
      <c r="AA157" s="8" t="s">
        <v>25</v>
      </c>
      <c r="AB157" s="8">
        <v>100</v>
      </c>
      <c r="AC157" s="8">
        <v>0</v>
      </c>
      <c r="AD157" s="8">
        <f t="shared" si="23"/>
        <v>0</v>
      </c>
      <c r="AE157" s="8">
        <f t="shared" si="24"/>
        <v>0</v>
      </c>
      <c r="AF157" s="8">
        <v>0</v>
      </c>
      <c r="AG157" s="14" t="e">
        <f>VLOOKUP(H157,#REF!,2)</f>
        <v>#REF!</v>
      </c>
      <c r="AH157" s="13" t="e">
        <f t="shared" si="25"/>
        <v>#REF!</v>
      </c>
      <c r="AI157" s="8">
        <f t="shared" si="26"/>
        <v>0</v>
      </c>
      <c r="AJ157" s="8" t="e">
        <f t="shared" si="27"/>
        <v>#REF!</v>
      </c>
      <c r="AK157" s="9" t="s">
        <v>25</v>
      </c>
      <c r="AM157" s="8" t="s">
        <v>25</v>
      </c>
      <c r="AN157" s="8" t="s">
        <v>25</v>
      </c>
      <c r="AO157" s="8">
        <v>0</v>
      </c>
      <c r="AP157" s="8" t="s">
        <v>26</v>
      </c>
      <c r="AQ157" s="8" t="s">
        <v>26</v>
      </c>
    </row>
    <row r="158" spans="1:43" x14ac:dyDescent="0.25">
      <c r="A158" s="8">
        <v>112</v>
      </c>
      <c r="B158" s="8">
        <v>1</v>
      </c>
      <c r="C158" s="8" t="s">
        <v>71</v>
      </c>
      <c r="D158" s="8">
        <v>1</v>
      </c>
      <c r="E158" s="8">
        <v>20220516</v>
      </c>
      <c r="F158" s="9">
        <v>44697.786805555559</v>
      </c>
      <c r="G158" s="10">
        <v>1180</v>
      </c>
      <c r="H158" s="8">
        <v>806</v>
      </c>
      <c r="I158" s="8" t="s">
        <v>24</v>
      </c>
      <c r="J158" s="18" t="s">
        <v>103</v>
      </c>
      <c r="K158" s="6">
        <v>2.4</v>
      </c>
      <c r="L158" s="7">
        <v>18.2</v>
      </c>
      <c r="M158" s="16">
        <v>21.111111111111111</v>
      </c>
      <c r="N158" s="5">
        <v>24.5</v>
      </c>
      <c r="O158" s="10">
        <v>50</v>
      </c>
      <c r="P158" s="8" t="s">
        <v>27</v>
      </c>
      <c r="Q158" s="8" t="s">
        <v>30</v>
      </c>
      <c r="R158" s="8" t="s">
        <v>23</v>
      </c>
      <c r="S158" s="8">
        <v>30</v>
      </c>
      <c r="T158" s="8">
        <v>44</v>
      </c>
      <c r="U158" s="23">
        <f t="shared" si="21"/>
        <v>156.25</v>
      </c>
      <c r="V158" s="12">
        <f t="shared" si="22"/>
        <v>88</v>
      </c>
      <c r="W158" s="8">
        <v>98</v>
      </c>
      <c r="X158" s="8">
        <v>179</v>
      </c>
      <c r="Y158" s="8">
        <v>2.1</v>
      </c>
      <c r="Z158" s="8" t="s">
        <v>24</v>
      </c>
      <c r="AA158" s="8" t="s">
        <v>25</v>
      </c>
      <c r="AB158" s="8">
        <v>100</v>
      </c>
      <c r="AC158" s="8">
        <v>0</v>
      </c>
      <c r="AD158" s="8">
        <f t="shared" si="23"/>
        <v>0</v>
      </c>
      <c r="AE158" s="8">
        <f t="shared" si="24"/>
        <v>0</v>
      </c>
      <c r="AF158" s="8">
        <v>0</v>
      </c>
      <c r="AG158" s="14" t="e">
        <f>VLOOKUP(H158,#REF!,2)</f>
        <v>#REF!</v>
      </c>
      <c r="AH158" s="13" t="e">
        <f t="shared" si="25"/>
        <v>#REF!</v>
      </c>
      <c r="AI158" s="8">
        <f t="shared" si="26"/>
        <v>0</v>
      </c>
      <c r="AJ158" s="8" t="e">
        <f t="shared" si="27"/>
        <v>#REF!</v>
      </c>
      <c r="AK158" s="9" t="s">
        <v>25</v>
      </c>
      <c r="AM158" s="8" t="s">
        <v>25</v>
      </c>
      <c r="AN158" s="8" t="s">
        <v>25</v>
      </c>
      <c r="AO158" s="8">
        <v>0</v>
      </c>
      <c r="AP158" s="8" t="s">
        <v>26</v>
      </c>
      <c r="AQ158" s="8" t="s">
        <v>26</v>
      </c>
    </row>
    <row r="159" spans="1:43" x14ac:dyDescent="0.25">
      <c r="A159" s="8">
        <v>108</v>
      </c>
      <c r="B159" s="8">
        <v>1</v>
      </c>
      <c r="C159" s="8" t="s">
        <v>71</v>
      </c>
      <c r="D159" s="8">
        <v>1</v>
      </c>
      <c r="E159" s="8">
        <v>20220516</v>
      </c>
      <c r="F159" s="9">
        <v>44697.784722222219</v>
      </c>
      <c r="G159" s="10">
        <v>1182</v>
      </c>
      <c r="H159" s="8">
        <v>799</v>
      </c>
      <c r="I159" s="8" t="s">
        <v>24</v>
      </c>
      <c r="J159" s="18" t="s">
        <v>103</v>
      </c>
      <c r="K159" s="6">
        <v>2.4</v>
      </c>
      <c r="L159" s="7">
        <v>19</v>
      </c>
      <c r="M159" s="16">
        <v>18.333333333333332</v>
      </c>
      <c r="N159" s="5">
        <v>29.9</v>
      </c>
      <c r="O159" s="10">
        <v>40</v>
      </c>
      <c r="P159" s="8" t="s">
        <v>27</v>
      </c>
      <c r="Q159" s="8" t="s">
        <v>30</v>
      </c>
      <c r="R159" s="8" t="s">
        <v>23</v>
      </c>
      <c r="S159" s="8">
        <v>30</v>
      </c>
      <c r="T159" s="8">
        <v>40</v>
      </c>
      <c r="U159" s="23">
        <f t="shared" si="21"/>
        <v>156.25</v>
      </c>
      <c r="V159" s="12">
        <f t="shared" si="22"/>
        <v>100</v>
      </c>
      <c r="W159" s="8">
        <v>90</v>
      </c>
      <c r="X159" s="8">
        <v>166</v>
      </c>
      <c r="Y159" s="8">
        <v>2.1</v>
      </c>
      <c r="Z159" s="8" t="s">
        <v>24</v>
      </c>
      <c r="AA159" s="8" t="s">
        <v>25</v>
      </c>
      <c r="AB159" s="8">
        <v>100</v>
      </c>
      <c r="AC159" s="8">
        <v>0</v>
      </c>
      <c r="AD159" s="8">
        <f t="shared" si="23"/>
        <v>0</v>
      </c>
      <c r="AE159" s="8">
        <f t="shared" si="24"/>
        <v>0</v>
      </c>
      <c r="AF159" s="8">
        <v>0</v>
      </c>
      <c r="AG159" s="14" t="e">
        <f>VLOOKUP(H159,#REF!,2)</f>
        <v>#REF!</v>
      </c>
      <c r="AH159" s="13" t="e">
        <f t="shared" si="25"/>
        <v>#REF!</v>
      </c>
      <c r="AI159" s="8">
        <f t="shared" si="26"/>
        <v>0</v>
      </c>
      <c r="AJ159" s="8" t="e">
        <f t="shared" si="27"/>
        <v>#REF!</v>
      </c>
      <c r="AK159" s="9" t="s">
        <v>25</v>
      </c>
      <c r="AM159" s="8" t="s">
        <v>25</v>
      </c>
      <c r="AN159" s="8" t="s">
        <v>25</v>
      </c>
      <c r="AO159" s="8">
        <v>0</v>
      </c>
      <c r="AP159" s="8" t="s">
        <v>26</v>
      </c>
      <c r="AQ159" s="8" t="s">
        <v>26</v>
      </c>
    </row>
    <row r="160" spans="1:43" x14ac:dyDescent="0.25">
      <c r="A160" s="8">
        <v>100</v>
      </c>
      <c r="B160" s="8">
        <v>1</v>
      </c>
      <c r="C160" s="8" t="s">
        <v>71</v>
      </c>
      <c r="D160" s="8">
        <v>1</v>
      </c>
      <c r="E160" s="8">
        <v>20220523</v>
      </c>
      <c r="F160" s="9">
        <v>37399.760416666664</v>
      </c>
      <c r="G160" s="10">
        <v>1203</v>
      </c>
      <c r="H160" s="8">
        <v>764</v>
      </c>
      <c r="I160" s="8" t="s">
        <v>24</v>
      </c>
      <c r="J160" s="18" t="s">
        <v>103</v>
      </c>
      <c r="K160" s="6">
        <v>2.4</v>
      </c>
      <c r="L160" s="7">
        <v>17.5</v>
      </c>
      <c r="M160" s="16">
        <v>16.111111111111111</v>
      </c>
      <c r="N160" s="5">
        <v>22.9</v>
      </c>
      <c r="O160" s="10">
        <v>34</v>
      </c>
      <c r="P160" s="8" t="s">
        <v>21</v>
      </c>
      <c r="Q160" s="8" t="s">
        <v>51</v>
      </c>
      <c r="R160" s="8" t="s">
        <v>23</v>
      </c>
      <c r="S160" s="8">
        <v>30</v>
      </c>
      <c r="T160" s="8">
        <v>40</v>
      </c>
      <c r="U160" s="23">
        <f t="shared" si="21"/>
        <v>156.25</v>
      </c>
      <c r="V160" s="12">
        <f t="shared" si="22"/>
        <v>117.64705882352941</v>
      </c>
      <c r="W160" s="8">
        <v>90</v>
      </c>
      <c r="X160" s="8">
        <v>174</v>
      </c>
      <c r="Y160" s="8">
        <v>2.2999999999999998</v>
      </c>
      <c r="Z160" s="8" t="s">
        <v>26</v>
      </c>
      <c r="AA160" s="8" t="s">
        <v>32</v>
      </c>
      <c r="AB160" s="8">
        <v>66</v>
      </c>
      <c r="AC160" s="8">
        <v>0</v>
      </c>
      <c r="AD160" s="8">
        <f t="shared" si="23"/>
        <v>0</v>
      </c>
      <c r="AE160" s="8">
        <f t="shared" si="24"/>
        <v>0</v>
      </c>
      <c r="AF160" s="8">
        <v>0</v>
      </c>
      <c r="AG160" s="14" t="e">
        <f>VLOOKUP(H160,#REF!,2)</f>
        <v>#REF!</v>
      </c>
      <c r="AH160" s="13" t="e">
        <f t="shared" si="25"/>
        <v>#REF!</v>
      </c>
      <c r="AI160" s="8">
        <f t="shared" si="26"/>
        <v>0</v>
      </c>
      <c r="AJ160" s="8" t="e">
        <f t="shared" si="27"/>
        <v>#REF!</v>
      </c>
      <c r="AK160" s="9" t="s">
        <v>25</v>
      </c>
      <c r="AL160" s="24"/>
      <c r="AM160" s="8" t="s">
        <v>25</v>
      </c>
      <c r="AN160" s="8" t="s">
        <v>25</v>
      </c>
      <c r="AO160" s="8">
        <v>0</v>
      </c>
      <c r="AP160" s="8" t="s">
        <v>26</v>
      </c>
      <c r="AQ160" s="8" t="s">
        <v>26</v>
      </c>
    </row>
    <row r="161" spans="1:43" x14ac:dyDescent="0.25">
      <c r="A161" s="8">
        <v>102</v>
      </c>
      <c r="B161" s="8">
        <v>1</v>
      </c>
      <c r="C161" s="8" t="s">
        <v>71</v>
      </c>
      <c r="D161" s="8">
        <v>1</v>
      </c>
      <c r="E161" s="8">
        <v>20220404</v>
      </c>
      <c r="F161" s="9">
        <v>44655.693749999999</v>
      </c>
      <c r="G161" s="10">
        <v>1093</v>
      </c>
      <c r="H161" s="8">
        <v>785</v>
      </c>
      <c r="I161" s="8" t="s">
        <v>24</v>
      </c>
      <c r="J161" s="18" t="s">
        <v>103</v>
      </c>
      <c r="K161" s="6">
        <v>2.2000000000000002</v>
      </c>
      <c r="L161" s="7">
        <v>18</v>
      </c>
      <c r="M161" s="16">
        <v>16.944444444444443</v>
      </c>
      <c r="N161" s="5">
        <v>23.1</v>
      </c>
      <c r="O161" s="10">
        <v>44</v>
      </c>
      <c r="P161" s="8" t="s">
        <v>27</v>
      </c>
      <c r="Q161" s="8" t="s">
        <v>30</v>
      </c>
      <c r="R161" s="8" t="s">
        <v>23</v>
      </c>
      <c r="S161" s="8">
        <v>28</v>
      </c>
      <c r="T161" s="8">
        <v>35</v>
      </c>
      <c r="U161" s="23">
        <f t="shared" si="21"/>
        <v>161.98347107438011</v>
      </c>
      <c r="V161" s="12">
        <f t="shared" si="22"/>
        <v>79.545454545454547</v>
      </c>
      <c r="W161" s="8">
        <v>87</v>
      </c>
      <c r="X161" s="8">
        <v>190</v>
      </c>
      <c r="Y161" s="8">
        <v>1.9</v>
      </c>
      <c r="Z161" s="8" t="s">
        <v>24</v>
      </c>
      <c r="AA161" s="8" t="s">
        <v>25</v>
      </c>
      <c r="AB161" s="8">
        <v>100</v>
      </c>
      <c r="AC161" s="8">
        <v>0</v>
      </c>
      <c r="AD161" s="8">
        <f t="shared" si="23"/>
        <v>0</v>
      </c>
      <c r="AE161" s="8">
        <f t="shared" si="24"/>
        <v>0</v>
      </c>
      <c r="AF161" s="8">
        <v>0</v>
      </c>
      <c r="AG161" s="14">
        <f>VLOOKUP(H161,'[1]gape_95%CL'!A$6:B$171,2)</f>
        <v>21.149407105780746</v>
      </c>
      <c r="AH161" s="13">
        <f t="shared" si="25"/>
        <v>1.3239141816106414</v>
      </c>
      <c r="AI161" s="8">
        <f t="shared" si="26"/>
        <v>0</v>
      </c>
      <c r="AJ161" s="8">
        <f t="shared" si="27"/>
        <v>0</v>
      </c>
      <c r="AK161" s="9" t="s">
        <v>25</v>
      </c>
      <c r="AM161" s="8" t="s">
        <v>25</v>
      </c>
      <c r="AN161" s="8" t="s">
        <v>25</v>
      </c>
      <c r="AO161" s="8">
        <v>0</v>
      </c>
      <c r="AP161" s="8" t="s">
        <v>26</v>
      </c>
      <c r="AQ161" s="8" t="s">
        <v>26</v>
      </c>
    </row>
    <row r="162" spans="1:43" x14ac:dyDescent="0.25">
      <c r="A162" s="8">
        <v>106</v>
      </c>
      <c r="B162" s="8">
        <v>1</v>
      </c>
      <c r="C162" s="8" t="s">
        <v>71</v>
      </c>
      <c r="D162" s="8">
        <v>1</v>
      </c>
      <c r="E162" s="8">
        <v>20220425</v>
      </c>
      <c r="F162" s="9">
        <v>44676.699305555558</v>
      </c>
      <c r="G162" s="10">
        <v>1112</v>
      </c>
      <c r="H162" s="8">
        <v>795</v>
      </c>
      <c r="I162" s="8" t="s">
        <v>24</v>
      </c>
      <c r="J162" s="18" t="s">
        <v>103</v>
      </c>
      <c r="K162" s="6">
        <v>2.2000000000000002</v>
      </c>
      <c r="L162" s="7">
        <v>19.2</v>
      </c>
      <c r="M162" s="16">
        <v>16.944444444444443</v>
      </c>
      <c r="N162" s="5">
        <v>23.3</v>
      </c>
      <c r="O162" s="10">
        <v>40</v>
      </c>
      <c r="P162" s="8" t="s">
        <v>27</v>
      </c>
      <c r="Q162" s="8" t="s">
        <v>38</v>
      </c>
      <c r="R162" s="8" t="s">
        <v>29</v>
      </c>
      <c r="S162" s="8">
        <v>28</v>
      </c>
      <c r="T162" s="8">
        <v>40</v>
      </c>
      <c r="U162" s="23">
        <f t="shared" si="21"/>
        <v>161.98347107438011</v>
      </c>
      <c r="V162" s="12">
        <f t="shared" si="22"/>
        <v>100</v>
      </c>
      <c r="W162" s="8">
        <v>82</v>
      </c>
      <c r="X162" s="8">
        <v>190</v>
      </c>
      <c r="Y162" s="8">
        <v>1.9</v>
      </c>
      <c r="Z162" s="8" t="s">
        <v>24</v>
      </c>
      <c r="AA162" s="8" t="s">
        <v>25</v>
      </c>
      <c r="AB162" s="8">
        <v>100</v>
      </c>
      <c r="AC162" s="8">
        <v>0</v>
      </c>
      <c r="AD162" s="8">
        <f t="shared" si="23"/>
        <v>0</v>
      </c>
      <c r="AE162" s="8">
        <f t="shared" si="24"/>
        <v>0</v>
      </c>
      <c r="AF162" s="8">
        <v>0</v>
      </c>
      <c r="AG162" s="14">
        <f>VLOOKUP(H162,'[1]gape_95%CL'!A$6:B$171,2)</f>
        <v>21.412336340101902</v>
      </c>
      <c r="AH162" s="13">
        <f t="shared" si="25"/>
        <v>1.3076573968979019</v>
      </c>
      <c r="AI162" s="8">
        <f t="shared" si="26"/>
        <v>0</v>
      </c>
      <c r="AJ162" s="8">
        <f t="shared" si="27"/>
        <v>0</v>
      </c>
      <c r="AK162" s="9" t="s">
        <v>25</v>
      </c>
      <c r="AM162" s="8" t="s">
        <v>25</v>
      </c>
      <c r="AN162" s="8" t="s">
        <v>25</v>
      </c>
      <c r="AO162" s="8">
        <v>0</v>
      </c>
      <c r="AP162" s="8" t="s">
        <v>26</v>
      </c>
      <c r="AQ162" s="8" t="s">
        <v>26</v>
      </c>
    </row>
    <row r="163" spans="1:43" x14ac:dyDescent="0.25">
      <c r="A163" s="8">
        <v>209</v>
      </c>
      <c r="B163" s="8">
        <v>1</v>
      </c>
      <c r="C163" s="8" t="s">
        <v>71</v>
      </c>
      <c r="D163" s="8">
        <v>1</v>
      </c>
      <c r="E163" s="8">
        <v>20220425</v>
      </c>
      <c r="F163" s="9">
        <v>44676.707638888889</v>
      </c>
      <c r="G163" s="10">
        <v>1104</v>
      </c>
      <c r="H163" s="8">
        <v>1005</v>
      </c>
      <c r="I163" s="8" t="s">
        <v>24</v>
      </c>
      <c r="J163" s="18" t="s">
        <v>103</v>
      </c>
      <c r="K163" s="6">
        <v>2.8</v>
      </c>
      <c r="L163" s="7">
        <v>21.6</v>
      </c>
      <c r="M163" s="16">
        <v>21.111111111111111</v>
      </c>
      <c r="N163" s="5">
        <v>29</v>
      </c>
      <c r="O163" s="10">
        <v>85</v>
      </c>
      <c r="P163" s="8" t="s">
        <v>21</v>
      </c>
      <c r="Q163" s="8" t="s">
        <v>38</v>
      </c>
      <c r="R163" s="8" t="s">
        <v>23</v>
      </c>
      <c r="S163" s="8">
        <v>36</v>
      </c>
      <c r="T163" s="8">
        <v>70</v>
      </c>
      <c r="U163" s="23">
        <f t="shared" si="21"/>
        <v>165.30612244897964</v>
      </c>
      <c r="V163" s="12">
        <f t="shared" si="22"/>
        <v>82.352941176470594</v>
      </c>
      <c r="W163" s="8">
        <v>120</v>
      </c>
      <c r="X163" s="8">
        <v>215</v>
      </c>
      <c r="Y163" s="8">
        <v>1.9</v>
      </c>
      <c r="Z163" s="8" t="s">
        <v>24</v>
      </c>
      <c r="AA163" s="8" t="s">
        <v>25</v>
      </c>
      <c r="AB163" s="8">
        <v>100</v>
      </c>
      <c r="AC163" s="8">
        <v>0</v>
      </c>
      <c r="AD163" s="8">
        <f t="shared" si="23"/>
        <v>0</v>
      </c>
      <c r="AE163" s="8">
        <f t="shared" si="24"/>
        <v>0</v>
      </c>
      <c r="AF163" s="8">
        <v>0</v>
      </c>
      <c r="AG163" s="14">
        <f>VLOOKUP(H163,'[1]gape_95%CL'!A$6:B$171,2)</f>
        <v>27.090973191808331</v>
      </c>
      <c r="AH163" s="13">
        <f t="shared" si="25"/>
        <v>1.3288559161427818</v>
      </c>
      <c r="AI163" s="8">
        <f t="shared" si="26"/>
        <v>0</v>
      </c>
      <c r="AJ163" s="8">
        <f t="shared" si="27"/>
        <v>0</v>
      </c>
      <c r="AK163" s="9" t="s">
        <v>25</v>
      </c>
      <c r="AM163" s="8" t="s">
        <v>25</v>
      </c>
      <c r="AN163" s="8" t="s">
        <v>25</v>
      </c>
      <c r="AO163" s="8">
        <v>0</v>
      </c>
      <c r="AP163" s="8" t="s">
        <v>26</v>
      </c>
      <c r="AQ163" s="8" t="s">
        <v>26</v>
      </c>
    </row>
    <row r="164" spans="1:43" x14ac:dyDescent="0.25">
      <c r="A164" s="8">
        <v>180</v>
      </c>
      <c r="B164" s="8">
        <v>1</v>
      </c>
      <c r="C164" s="8" t="s">
        <v>71</v>
      </c>
      <c r="D164" s="8">
        <v>1</v>
      </c>
      <c r="E164" s="8">
        <v>20220516</v>
      </c>
      <c r="F164" s="9">
        <v>44697.740277777775</v>
      </c>
      <c r="G164" s="10">
        <v>1157</v>
      </c>
      <c r="H164" s="8">
        <v>935</v>
      </c>
      <c r="I164" s="8" t="s">
        <v>24</v>
      </c>
      <c r="J164" s="18" t="s">
        <v>103</v>
      </c>
      <c r="K164" s="6">
        <v>2.8</v>
      </c>
      <c r="L164" s="7">
        <v>21.3</v>
      </c>
      <c r="M164" s="16">
        <v>18.055555555555557</v>
      </c>
      <c r="N164" s="5">
        <v>26.9</v>
      </c>
      <c r="O164" s="10">
        <v>60</v>
      </c>
      <c r="P164" s="8" t="s">
        <v>21</v>
      </c>
      <c r="Q164" s="8" t="s">
        <v>50</v>
      </c>
      <c r="R164" s="8" t="s">
        <v>23</v>
      </c>
      <c r="S164" s="8">
        <v>36</v>
      </c>
      <c r="T164" s="8">
        <v>72</v>
      </c>
      <c r="U164" s="23">
        <f t="shared" si="21"/>
        <v>165.30612244897964</v>
      </c>
      <c r="V164" s="12">
        <f t="shared" si="22"/>
        <v>120</v>
      </c>
      <c r="W164" s="8">
        <v>107</v>
      </c>
      <c r="X164" s="8">
        <v>221</v>
      </c>
      <c r="Y164" s="8">
        <v>2.2000000000000002</v>
      </c>
      <c r="Z164" s="8" t="s">
        <v>24</v>
      </c>
      <c r="AA164" s="8" t="s">
        <v>25</v>
      </c>
      <c r="AB164" s="8">
        <v>100</v>
      </c>
      <c r="AC164" s="8">
        <v>0</v>
      </c>
      <c r="AD164" s="8">
        <f t="shared" si="23"/>
        <v>0</v>
      </c>
      <c r="AE164" s="8">
        <f t="shared" si="24"/>
        <v>0</v>
      </c>
      <c r="AF164" s="8">
        <v>0</v>
      </c>
      <c r="AG164" s="14" t="e">
        <f>VLOOKUP(H164,#REF!,2)</f>
        <v>#REF!</v>
      </c>
      <c r="AH164" s="13" t="e">
        <f t="shared" si="25"/>
        <v>#REF!</v>
      </c>
      <c r="AI164" s="8">
        <f t="shared" si="26"/>
        <v>0</v>
      </c>
      <c r="AJ164" s="8" t="e">
        <f t="shared" si="27"/>
        <v>#REF!</v>
      </c>
      <c r="AK164" s="9" t="s">
        <v>25</v>
      </c>
      <c r="AM164" s="8" t="s">
        <v>25</v>
      </c>
      <c r="AN164" s="8" t="s">
        <v>25</v>
      </c>
      <c r="AO164" s="8">
        <v>0</v>
      </c>
      <c r="AP164" s="8" t="s">
        <v>26</v>
      </c>
      <c r="AQ164" s="8" t="s">
        <v>26</v>
      </c>
    </row>
    <row r="165" spans="1:43" x14ac:dyDescent="0.25">
      <c r="A165" s="8">
        <v>166</v>
      </c>
      <c r="B165" s="8">
        <v>1</v>
      </c>
      <c r="C165" s="8" t="s">
        <v>71</v>
      </c>
      <c r="D165" s="8">
        <v>1</v>
      </c>
      <c r="E165" s="8">
        <v>20220516</v>
      </c>
      <c r="F165" s="9">
        <v>44697.76458333333</v>
      </c>
      <c r="G165" s="10">
        <v>1172</v>
      </c>
      <c r="H165" s="8">
        <v>915</v>
      </c>
      <c r="I165" s="8" t="s">
        <v>24</v>
      </c>
      <c r="J165" s="18" t="s">
        <v>103</v>
      </c>
      <c r="K165" s="6">
        <v>2.8</v>
      </c>
      <c r="L165" s="7">
        <v>21.2</v>
      </c>
      <c r="M165" s="16">
        <v>21.666666666666668</v>
      </c>
      <c r="N165" s="5">
        <v>27.5</v>
      </c>
      <c r="O165" s="10">
        <v>65</v>
      </c>
      <c r="P165" s="8" t="s">
        <v>27</v>
      </c>
      <c r="Q165" s="8" t="s">
        <v>50</v>
      </c>
      <c r="R165" s="8" t="s">
        <v>23</v>
      </c>
      <c r="S165" s="8">
        <v>36</v>
      </c>
      <c r="T165" s="8">
        <v>71</v>
      </c>
      <c r="U165" s="23">
        <f t="shared" si="21"/>
        <v>165.30612244897964</v>
      </c>
      <c r="V165" s="12">
        <f t="shared" si="22"/>
        <v>109.23076923076923</v>
      </c>
      <c r="W165" s="8">
        <v>109</v>
      </c>
      <c r="X165" s="8">
        <v>220</v>
      </c>
      <c r="Y165" s="8">
        <v>2.2999999999999998</v>
      </c>
      <c r="Z165" s="8" t="s">
        <v>24</v>
      </c>
      <c r="AA165" s="8" t="s">
        <v>25</v>
      </c>
      <c r="AB165" s="8">
        <v>100</v>
      </c>
      <c r="AC165" s="8">
        <v>0</v>
      </c>
      <c r="AD165" s="8">
        <f t="shared" si="23"/>
        <v>0</v>
      </c>
      <c r="AE165" s="8">
        <f t="shared" si="24"/>
        <v>0</v>
      </c>
      <c r="AF165" s="8">
        <v>0</v>
      </c>
      <c r="AG165" s="14" t="e">
        <f>VLOOKUP(H165,#REF!,2)</f>
        <v>#REF!</v>
      </c>
      <c r="AH165" s="13" t="e">
        <f t="shared" si="25"/>
        <v>#REF!</v>
      </c>
      <c r="AI165" s="8">
        <f t="shared" si="26"/>
        <v>0</v>
      </c>
      <c r="AJ165" s="8" t="e">
        <f t="shared" si="27"/>
        <v>#REF!</v>
      </c>
      <c r="AK165" s="9" t="s">
        <v>25</v>
      </c>
      <c r="AM165" s="8" t="s">
        <v>25</v>
      </c>
      <c r="AN165" s="8" t="s">
        <v>25</v>
      </c>
      <c r="AO165" s="8">
        <v>0</v>
      </c>
      <c r="AP165" s="8" t="s">
        <v>26</v>
      </c>
      <c r="AQ165" s="8" t="s">
        <v>26</v>
      </c>
    </row>
    <row r="166" spans="1:43" x14ac:dyDescent="0.25">
      <c r="A166" s="8">
        <v>253</v>
      </c>
      <c r="B166" s="8">
        <v>1</v>
      </c>
      <c r="C166" s="8" t="s">
        <v>71</v>
      </c>
      <c r="D166" s="8">
        <v>1</v>
      </c>
      <c r="E166" s="8">
        <v>20220516</v>
      </c>
      <c r="F166" s="9">
        <v>44697.75</v>
      </c>
      <c r="G166" s="10">
        <v>1161</v>
      </c>
      <c r="H166" s="8">
        <v>1116</v>
      </c>
      <c r="I166" s="8" t="s">
        <v>24</v>
      </c>
      <c r="J166" s="18" t="s">
        <v>103</v>
      </c>
      <c r="K166" s="6">
        <v>3.4</v>
      </c>
      <c r="L166" s="7">
        <v>23.8</v>
      </c>
      <c r="M166" s="16">
        <v>20.277777777777779</v>
      </c>
      <c r="N166" s="5">
        <v>35.4</v>
      </c>
      <c r="O166" s="10">
        <v>135</v>
      </c>
      <c r="P166" s="8" t="s">
        <v>21</v>
      </c>
      <c r="Q166" s="8" t="s">
        <v>50</v>
      </c>
      <c r="R166" s="8" t="s">
        <v>23</v>
      </c>
      <c r="S166" s="8">
        <v>44</v>
      </c>
      <c r="T166" s="8">
        <v>90</v>
      </c>
      <c r="U166" s="23">
        <f t="shared" si="21"/>
        <v>167.47404844290662</v>
      </c>
      <c r="V166" s="12">
        <f t="shared" si="22"/>
        <v>66.666666666666671</v>
      </c>
      <c r="W166" s="8">
        <v>125</v>
      </c>
      <c r="X166" s="8">
        <v>215</v>
      </c>
      <c r="Y166" s="8">
        <v>2.2999999999999998</v>
      </c>
      <c r="Z166" s="8" t="s">
        <v>24</v>
      </c>
      <c r="AA166" s="8" t="s">
        <v>25</v>
      </c>
      <c r="AB166" s="8">
        <v>100</v>
      </c>
      <c r="AC166" s="8">
        <v>0</v>
      </c>
      <c r="AD166" s="8">
        <f t="shared" si="23"/>
        <v>0</v>
      </c>
      <c r="AE166" s="8">
        <f t="shared" si="24"/>
        <v>0</v>
      </c>
      <c r="AF166" s="8">
        <v>0</v>
      </c>
      <c r="AG166" s="14" t="e">
        <f>VLOOKUP(H166,#REF!,2)</f>
        <v>#REF!</v>
      </c>
      <c r="AH166" s="13" t="e">
        <f t="shared" si="25"/>
        <v>#REF!</v>
      </c>
      <c r="AI166" s="8">
        <f t="shared" si="26"/>
        <v>0</v>
      </c>
      <c r="AJ166" s="8" t="e">
        <f t="shared" si="27"/>
        <v>#REF!</v>
      </c>
      <c r="AK166" s="9" t="s">
        <v>25</v>
      </c>
      <c r="AM166" s="8" t="s">
        <v>25</v>
      </c>
      <c r="AN166" s="8" t="s">
        <v>25</v>
      </c>
      <c r="AO166" s="8">
        <v>0</v>
      </c>
      <c r="AP166" s="8" t="s">
        <v>26</v>
      </c>
      <c r="AQ166" s="8" t="s">
        <v>26</v>
      </c>
    </row>
    <row r="167" spans="1:43" x14ac:dyDescent="0.25">
      <c r="A167" s="8">
        <v>123</v>
      </c>
      <c r="B167" s="8">
        <v>1</v>
      </c>
      <c r="C167" s="8" t="s">
        <v>71</v>
      </c>
      <c r="D167" s="8">
        <v>1</v>
      </c>
      <c r="E167" s="8">
        <v>20220425</v>
      </c>
      <c r="F167" s="9">
        <v>44676.7</v>
      </c>
      <c r="G167" s="10">
        <v>1111</v>
      </c>
      <c r="H167" s="8">
        <v>837</v>
      </c>
      <c r="I167" s="8" t="s">
        <v>24</v>
      </c>
      <c r="J167" s="18" t="s">
        <v>103</v>
      </c>
      <c r="K167" s="6">
        <v>2.2999999999999998</v>
      </c>
      <c r="L167" s="7">
        <v>19.5</v>
      </c>
      <c r="M167" s="16">
        <v>18.888888888888889</v>
      </c>
      <c r="N167" s="5">
        <v>24.6</v>
      </c>
      <c r="O167" s="10">
        <v>46</v>
      </c>
      <c r="P167" s="8" t="s">
        <v>21</v>
      </c>
      <c r="Q167" s="8" t="s">
        <v>38</v>
      </c>
      <c r="R167" s="8" t="s">
        <v>29</v>
      </c>
      <c r="S167" s="8">
        <v>30</v>
      </c>
      <c r="T167" s="8">
        <v>38</v>
      </c>
      <c r="U167" s="23">
        <f t="shared" si="21"/>
        <v>170.13232514177696</v>
      </c>
      <c r="V167" s="12">
        <f t="shared" si="22"/>
        <v>82.608695652173907</v>
      </c>
      <c r="W167" s="8">
        <v>83</v>
      </c>
      <c r="X167" s="8">
        <v>180</v>
      </c>
      <c r="Y167" s="8">
        <v>2</v>
      </c>
      <c r="Z167" s="8" t="s">
        <v>24</v>
      </c>
      <c r="AA167" s="8" t="s">
        <v>25</v>
      </c>
      <c r="AB167" s="8">
        <v>100</v>
      </c>
      <c r="AC167" s="8">
        <v>0</v>
      </c>
      <c r="AD167" s="8">
        <f t="shared" si="23"/>
        <v>0</v>
      </c>
      <c r="AE167" s="8">
        <f t="shared" si="24"/>
        <v>0</v>
      </c>
      <c r="AF167" s="8">
        <v>0</v>
      </c>
      <c r="AG167" s="14">
        <f>VLOOKUP(H167,'[1]gape_95%CL'!A$6:B$171,2)</f>
        <v>22.470263135934445</v>
      </c>
      <c r="AH167" s="13">
        <f t="shared" si="25"/>
        <v>1.3350978499234394</v>
      </c>
      <c r="AI167" s="8">
        <f t="shared" si="26"/>
        <v>0</v>
      </c>
      <c r="AJ167" s="8">
        <f t="shared" si="27"/>
        <v>0</v>
      </c>
      <c r="AK167" s="9" t="s">
        <v>25</v>
      </c>
      <c r="AM167" s="8" t="s">
        <v>25</v>
      </c>
      <c r="AN167" s="8" t="s">
        <v>25</v>
      </c>
      <c r="AO167" s="8">
        <v>0</v>
      </c>
      <c r="AP167" s="8" t="s">
        <v>26</v>
      </c>
      <c r="AQ167" s="8" t="s">
        <v>26</v>
      </c>
    </row>
    <row r="168" spans="1:43" x14ac:dyDescent="0.25">
      <c r="A168" s="8">
        <v>137</v>
      </c>
      <c r="B168" s="8">
        <v>1</v>
      </c>
      <c r="C168" s="8" t="s">
        <v>71</v>
      </c>
      <c r="D168" s="8">
        <v>1</v>
      </c>
      <c r="E168" s="8">
        <v>20220425</v>
      </c>
      <c r="F168" s="9">
        <v>44676.696527777778</v>
      </c>
      <c r="G168" s="10">
        <v>1115</v>
      </c>
      <c r="H168" s="8">
        <v>861</v>
      </c>
      <c r="I168" s="8" t="s">
        <v>24</v>
      </c>
      <c r="J168" s="18" t="s">
        <v>103</v>
      </c>
      <c r="K168" s="6">
        <v>2.2999999999999998</v>
      </c>
      <c r="L168" s="7">
        <v>19.7</v>
      </c>
      <c r="M168" s="16">
        <v>15</v>
      </c>
      <c r="N168" s="5">
        <v>26.2</v>
      </c>
      <c r="O168" s="10">
        <v>58</v>
      </c>
      <c r="P168" s="8" t="s">
        <v>27</v>
      </c>
      <c r="Q168" s="8" t="s">
        <v>38</v>
      </c>
      <c r="R168" s="8" t="s">
        <v>29</v>
      </c>
      <c r="S168" s="8">
        <v>30</v>
      </c>
      <c r="T168" s="8">
        <v>42</v>
      </c>
      <c r="U168" s="23">
        <f t="shared" si="21"/>
        <v>170.13232514177696</v>
      </c>
      <c r="V168" s="12">
        <f t="shared" si="22"/>
        <v>72.41379310344827</v>
      </c>
      <c r="W168" s="8">
        <v>92</v>
      </c>
      <c r="X168" s="8">
        <v>189</v>
      </c>
      <c r="Y168" s="8">
        <v>1.9</v>
      </c>
      <c r="Z168" s="8" t="s">
        <v>24</v>
      </c>
      <c r="AA168" s="8" t="s">
        <v>25</v>
      </c>
      <c r="AB168" s="8">
        <v>100</v>
      </c>
      <c r="AC168" s="8">
        <v>0</v>
      </c>
      <c r="AD168" s="8">
        <f t="shared" si="23"/>
        <v>0</v>
      </c>
      <c r="AE168" s="8">
        <f t="shared" si="24"/>
        <v>0</v>
      </c>
      <c r="AF168" s="8">
        <v>0</v>
      </c>
      <c r="AG168" s="14">
        <f>VLOOKUP(H168,'[1]gape_95%CL'!A$6:B$171,2)</f>
        <v>23.270651696606674</v>
      </c>
      <c r="AH168" s="13">
        <f t="shared" si="25"/>
        <v>1.289177475178944</v>
      </c>
      <c r="AI168" s="8">
        <f t="shared" si="26"/>
        <v>0</v>
      </c>
      <c r="AJ168" s="8">
        <f t="shared" si="27"/>
        <v>0</v>
      </c>
      <c r="AK168" s="9" t="s">
        <v>25</v>
      </c>
      <c r="AM168" s="8" t="s">
        <v>25</v>
      </c>
      <c r="AN168" s="8" t="s">
        <v>25</v>
      </c>
      <c r="AO168" s="8">
        <v>0</v>
      </c>
      <c r="AP168" s="8" t="s">
        <v>26</v>
      </c>
      <c r="AQ168" s="8" t="s">
        <v>26</v>
      </c>
    </row>
    <row r="169" spans="1:43" x14ac:dyDescent="0.25">
      <c r="A169" s="8">
        <v>104</v>
      </c>
      <c r="B169" s="8">
        <v>1</v>
      </c>
      <c r="C169" s="8" t="s">
        <v>71</v>
      </c>
      <c r="D169" s="8">
        <v>1</v>
      </c>
      <c r="E169" s="8">
        <v>20220516</v>
      </c>
      <c r="F169" s="9">
        <v>44697.772222222222</v>
      </c>
      <c r="G169" s="10">
        <v>1169</v>
      </c>
      <c r="H169" s="8">
        <v>787</v>
      </c>
      <c r="I169" s="8" t="s">
        <v>24</v>
      </c>
      <c r="J169" s="18" t="s">
        <v>103</v>
      </c>
      <c r="K169" s="6">
        <v>2.2999999999999998</v>
      </c>
      <c r="L169" s="7">
        <v>18.399999999999999</v>
      </c>
      <c r="M169" s="16">
        <v>17.5</v>
      </c>
      <c r="N169" s="5">
        <v>22.3</v>
      </c>
      <c r="O169" s="10">
        <v>38</v>
      </c>
      <c r="P169" s="8" t="s">
        <v>27</v>
      </c>
      <c r="Q169" s="8" t="s">
        <v>50</v>
      </c>
      <c r="R169" s="8" t="s">
        <v>29</v>
      </c>
      <c r="S169" s="8">
        <v>30</v>
      </c>
      <c r="T169" s="8">
        <v>40</v>
      </c>
      <c r="U169" s="23">
        <f t="shared" si="21"/>
        <v>170.13232514177696</v>
      </c>
      <c r="V169" s="12">
        <f t="shared" si="22"/>
        <v>105.26315789473684</v>
      </c>
      <c r="W169" s="8">
        <v>98</v>
      </c>
      <c r="X169" s="8">
        <v>170</v>
      </c>
      <c r="Y169" s="8">
        <v>2.2000000000000002</v>
      </c>
      <c r="Z169" s="8" t="s">
        <v>24</v>
      </c>
      <c r="AA169" s="8" t="s">
        <v>25</v>
      </c>
      <c r="AB169" s="8">
        <v>100</v>
      </c>
      <c r="AC169" s="8">
        <v>0</v>
      </c>
      <c r="AD169" s="8">
        <f t="shared" si="23"/>
        <v>0</v>
      </c>
      <c r="AE169" s="8">
        <f t="shared" si="24"/>
        <v>0</v>
      </c>
      <c r="AF169" s="8">
        <v>0</v>
      </c>
      <c r="AG169" s="14" t="e">
        <f>VLOOKUP(H169,#REF!,2)</f>
        <v>#REF!</v>
      </c>
      <c r="AH169" s="13" t="e">
        <f t="shared" si="25"/>
        <v>#REF!</v>
      </c>
      <c r="AI169" s="8">
        <f t="shared" si="26"/>
        <v>0</v>
      </c>
      <c r="AJ169" s="8" t="e">
        <f t="shared" si="27"/>
        <v>#REF!</v>
      </c>
      <c r="AK169" s="9" t="s">
        <v>25</v>
      </c>
      <c r="AM169" s="8" t="s">
        <v>25</v>
      </c>
      <c r="AN169" s="8" t="s">
        <v>25</v>
      </c>
      <c r="AO169" s="8">
        <v>0</v>
      </c>
      <c r="AP169" s="8" t="s">
        <v>26</v>
      </c>
      <c r="AQ169" s="8" t="s">
        <v>26</v>
      </c>
    </row>
    <row r="170" spans="1:43" x14ac:dyDescent="0.25">
      <c r="A170" s="8">
        <v>147</v>
      </c>
      <c r="B170" s="8">
        <v>1</v>
      </c>
      <c r="C170" s="8" t="s">
        <v>71</v>
      </c>
      <c r="D170" s="8">
        <v>1</v>
      </c>
      <c r="E170" s="8">
        <v>20220516</v>
      </c>
      <c r="F170" s="9">
        <v>44697.745833333334</v>
      </c>
      <c r="G170" s="10">
        <v>1163</v>
      </c>
      <c r="H170" s="8">
        <v>885</v>
      </c>
      <c r="I170" s="8" t="s">
        <v>24</v>
      </c>
      <c r="J170" s="18" t="s">
        <v>103</v>
      </c>
      <c r="K170" s="6">
        <v>2.6</v>
      </c>
      <c r="L170" s="7">
        <v>20.399999999999999</v>
      </c>
      <c r="M170" s="16">
        <v>18.333333333333332</v>
      </c>
      <c r="N170" s="5">
        <v>26.3</v>
      </c>
      <c r="O170" s="10">
        <v>59</v>
      </c>
      <c r="P170" s="8" t="s">
        <v>21</v>
      </c>
      <c r="Q170" s="8" t="s">
        <v>50</v>
      </c>
      <c r="R170" s="8" t="s">
        <v>23</v>
      </c>
      <c r="S170" s="8">
        <v>34</v>
      </c>
      <c r="T170" s="8">
        <v>71</v>
      </c>
      <c r="U170" s="23">
        <f t="shared" si="21"/>
        <v>171.00591715976327</v>
      </c>
      <c r="V170" s="12">
        <f t="shared" si="22"/>
        <v>120.33898305084746</v>
      </c>
      <c r="W170" s="8">
        <v>106</v>
      </c>
      <c r="X170" s="8">
        <v>222</v>
      </c>
      <c r="Y170" s="8">
        <v>2.2999999999999998</v>
      </c>
      <c r="Z170" s="8" t="s">
        <v>24</v>
      </c>
      <c r="AA170" s="8" t="s">
        <v>25</v>
      </c>
      <c r="AB170" s="8">
        <v>100</v>
      </c>
      <c r="AC170" s="8">
        <v>0</v>
      </c>
      <c r="AD170" s="8">
        <f t="shared" si="23"/>
        <v>0</v>
      </c>
      <c r="AE170" s="8">
        <f t="shared" si="24"/>
        <v>0</v>
      </c>
      <c r="AF170" s="8">
        <v>0</v>
      </c>
      <c r="AG170" s="14" t="e">
        <f>VLOOKUP(H170,#REF!,2)</f>
        <v>#REF!</v>
      </c>
      <c r="AH170" s="13" t="e">
        <f t="shared" si="25"/>
        <v>#REF!</v>
      </c>
      <c r="AI170" s="8">
        <f t="shared" si="26"/>
        <v>0</v>
      </c>
      <c r="AJ170" s="8" t="e">
        <f t="shared" si="27"/>
        <v>#REF!</v>
      </c>
      <c r="AK170" s="9" t="s">
        <v>25</v>
      </c>
      <c r="AM170" s="8" t="s">
        <v>25</v>
      </c>
      <c r="AN170" s="8" t="s">
        <v>25</v>
      </c>
      <c r="AO170" s="8">
        <v>0</v>
      </c>
      <c r="AP170" s="8" t="s">
        <v>26</v>
      </c>
      <c r="AQ170" s="8" t="s">
        <v>26</v>
      </c>
    </row>
    <row r="171" spans="1:43" x14ac:dyDescent="0.25">
      <c r="A171" s="8">
        <v>101</v>
      </c>
      <c r="B171" s="8">
        <v>1</v>
      </c>
      <c r="C171" s="8" t="s">
        <v>71</v>
      </c>
      <c r="D171" s="8">
        <v>1</v>
      </c>
      <c r="E171" s="8">
        <v>20220425</v>
      </c>
      <c r="F171" s="9">
        <v>44676.688194444447</v>
      </c>
      <c r="G171" s="10">
        <v>1119</v>
      </c>
      <c r="H171" s="8">
        <v>768</v>
      </c>
      <c r="I171" s="8" t="s">
        <v>24</v>
      </c>
      <c r="J171" s="18" t="s">
        <v>103</v>
      </c>
      <c r="K171" s="6">
        <v>2.1</v>
      </c>
      <c r="L171" s="7">
        <v>17.5</v>
      </c>
      <c r="M171" s="16">
        <v>16.388888888888889</v>
      </c>
      <c r="N171" s="5">
        <v>21.9</v>
      </c>
      <c r="O171" s="10">
        <v>34</v>
      </c>
      <c r="P171" s="8" t="s">
        <v>21</v>
      </c>
      <c r="Q171" s="8" t="s">
        <v>38</v>
      </c>
      <c r="R171" s="8" t="s">
        <v>23</v>
      </c>
      <c r="S171" s="8">
        <v>28</v>
      </c>
      <c r="T171" s="8">
        <v>34</v>
      </c>
      <c r="U171" s="23">
        <f t="shared" si="21"/>
        <v>177.77777777777774</v>
      </c>
      <c r="V171" s="12">
        <f t="shared" si="22"/>
        <v>100</v>
      </c>
      <c r="W171" s="8">
        <v>85</v>
      </c>
      <c r="X171" s="8">
        <v>182</v>
      </c>
      <c r="Y171" s="8">
        <v>2</v>
      </c>
      <c r="Z171" s="8" t="s">
        <v>24</v>
      </c>
      <c r="AA171" s="8" t="s">
        <v>25</v>
      </c>
      <c r="AB171" s="8">
        <v>100</v>
      </c>
      <c r="AC171" s="8">
        <v>0</v>
      </c>
      <c r="AD171" s="8">
        <f t="shared" si="23"/>
        <v>0</v>
      </c>
      <c r="AE171" s="8">
        <f t="shared" si="24"/>
        <v>0</v>
      </c>
      <c r="AF171" s="8">
        <v>0</v>
      </c>
      <c r="AG171" s="14">
        <f>VLOOKUP(H171,'[1]gape_95%CL'!A$6:B$171,2)</f>
        <v>20.625284309713841</v>
      </c>
      <c r="AH171" s="13">
        <f t="shared" si="25"/>
        <v>1.3575570440409837</v>
      </c>
      <c r="AI171" s="8">
        <f t="shared" si="26"/>
        <v>0</v>
      </c>
      <c r="AJ171" s="8">
        <f t="shared" si="27"/>
        <v>0</v>
      </c>
      <c r="AK171" s="9" t="s">
        <v>25</v>
      </c>
      <c r="AM171" s="8" t="s">
        <v>25</v>
      </c>
      <c r="AN171" s="8" t="s">
        <v>25</v>
      </c>
      <c r="AO171" s="8">
        <v>0</v>
      </c>
      <c r="AP171" s="8" t="s">
        <v>26</v>
      </c>
      <c r="AQ171" s="8" t="s">
        <v>26</v>
      </c>
    </row>
    <row r="172" spans="1:43" x14ac:dyDescent="0.25">
      <c r="A172" s="8">
        <v>238</v>
      </c>
      <c r="B172" s="8">
        <v>1</v>
      </c>
      <c r="C172" s="8" t="s">
        <v>71</v>
      </c>
      <c r="D172" s="8">
        <v>1</v>
      </c>
      <c r="E172" s="8">
        <v>20220516</v>
      </c>
      <c r="F172" s="9">
        <v>44697.790277777778</v>
      </c>
      <c r="G172" s="10">
        <v>1179</v>
      </c>
      <c r="H172" s="8">
        <v>1070</v>
      </c>
      <c r="I172" s="8" t="s">
        <v>24</v>
      </c>
      <c r="J172" s="18" t="s">
        <v>103</v>
      </c>
      <c r="K172" s="6">
        <v>3</v>
      </c>
      <c r="L172" s="7">
        <v>23.8</v>
      </c>
      <c r="M172" s="16">
        <v>14.444444444444445</v>
      </c>
      <c r="N172" s="5">
        <v>29.3</v>
      </c>
      <c r="O172" s="10">
        <v>94</v>
      </c>
      <c r="P172" s="8" t="s">
        <v>27</v>
      </c>
      <c r="Q172" s="8" t="s">
        <v>30</v>
      </c>
      <c r="R172" s="8" t="s">
        <v>23</v>
      </c>
      <c r="S172" s="8">
        <v>40</v>
      </c>
      <c r="T172" s="8">
        <v>78</v>
      </c>
      <c r="U172" s="23">
        <f t="shared" si="21"/>
        <v>177.77777777777777</v>
      </c>
      <c r="V172" s="12">
        <f t="shared" si="22"/>
        <v>82.978723404255319</v>
      </c>
      <c r="W172" s="8">
        <v>113</v>
      </c>
      <c r="X172" s="8">
        <v>206</v>
      </c>
      <c r="Y172" s="8">
        <v>2.1</v>
      </c>
      <c r="Z172" s="8" t="s">
        <v>24</v>
      </c>
      <c r="AA172" s="8" t="s">
        <v>25</v>
      </c>
      <c r="AB172" s="8">
        <v>100</v>
      </c>
      <c r="AC172" s="8">
        <v>0</v>
      </c>
      <c r="AD172" s="8">
        <f t="shared" si="23"/>
        <v>0</v>
      </c>
      <c r="AE172" s="8">
        <f t="shared" si="24"/>
        <v>0</v>
      </c>
      <c r="AF172" s="8">
        <v>0</v>
      </c>
      <c r="AG172" s="14" t="e">
        <f>VLOOKUP(H172,#REF!,2)</f>
        <v>#REF!</v>
      </c>
      <c r="AH172" s="13" t="e">
        <f t="shared" si="25"/>
        <v>#REF!</v>
      </c>
      <c r="AI172" s="8">
        <f t="shared" si="26"/>
        <v>0</v>
      </c>
      <c r="AJ172" s="8" t="e">
        <f t="shared" si="27"/>
        <v>#REF!</v>
      </c>
      <c r="AK172" s="9" t="s">
        <v>25</v>
      </c>
      <c r="AM172" s="8" t="s">
        <v>25</v>
      </c>
      <c r="AN172" s="8" t="s">
        <v>25</v>
      </c>
      <c r="AO172" s="8">
        <v>0</v>
      </c>
      <c r="AP172" s="8" t="s">
        <v>26</v>
      </c>
      <c r="AQ172" s="8" t="s">
        <v>26</v>
      </c>
    </row>
    <row r="173" spans="1:43" x14ac:dyDescent="0.25">
      <c r="A173" s="8">
        <v>156</v>
      </c>
      <c r="B173" s="8">
        <v>1</v>
      </c>
      <c r="C173" s="8" t="s">
        <v>71</v>
      </c>
      <c r="D173" s="8">
        <v>1</v>
      </c>
      <c r="E173" s="8">
        <v>20220425</v>
      </c>
      <c r="F173" s="9">
        <v>44676.700694444444</v>
      </c>
      <c r="G173" s="10">
        <v>1110</v>
      </c>
      <c r="H173" s="8">
        <v>900</v>
      </c>
      <c r="I173" s="8" t="s">
        <v>24</v>
      </c>
      <c r="J173" s="18" t="s">
        <v>103</v>
      </c>
      <c r="K173" s="6">
        <v>2.4</v>
      </c>
      <c r="L173" s="7">
        <v>19.5</v>
      </c>
      <c r="M173" s="16">
        <v>15.833333333333334</v>
      </c>
      <c r="N173" s="5">
        <v>27.6</v>
      </c>
      <c r="O173" s="10">
        <v>70</v>
      </c>
      <c r="P173" s="8" t="s">
        <v>27</v>
      </c>
      <c r="Q173" s="8" t="s">
        <v>38</v>
      </c>
      <c r="R173" s="8" t="s">
        <v>29</v>
      </c>
      <c r="S173" s="8">
        <v>32</v>
      </c>
      <c r="T173" s="8">
        <v>45</v>
      </c>
      <c r="U173" s="23">
        <f t="shared" si="21"/>
        <v>177.7777777777778</v>
      </c>
      <c r="V173" s="12">
        <f t="shared" si="22"/>
        <v>64.285714285714292</v>
      </c>
      <c r="W173" s="8">
        <v>90</v>
      </c>
      <c r="X173" s="8">
        <v>182</v>
      </c>
      <c r="Y173" s="8">
        <v>2</v>
      </c>
      <c r="Z173" s="8" t="s">
        <v>24</v>
      </c>
      <c r="AA173" s="8" t="s">
        <v>25</v>
      </c>
      <c r="AB173" s="8">
        <v>100</v>
      </c>
      <c r="AC173" s="8">
        <v>0</v>
      </c>
      <c r="AD173" s="8">
        <f t="shared" si="23"/>
        <v>0</v>
      </c>
      <c r="AE173" s="8">
        <f t="shared" si="24"/>
        <v>0</v>
      </c>
      <c r="AF173" s="8">
        <v>0</v>
      </c>
      <c r="AG173" s="14">
        <f>VLOOKUP(H173,'[1]gape_95%CL'!A$6:B$171,2)</f>
        <v>24.347664486917282</v>
      </c>
      <c r="AH173" s="13">
        <f t="shared" si="25"/>
        <v>1.3142944374477701</v>
      </c>
      <c r="AI173" s="8">
        <f t="shared" si="26"/>
        <v>0</v>
      </c>
      <c r="AJ173" s="8">
        <f t="shared" si="27"/>
        <v>0</v>
      </c>
      <c r="AK173" s="9" t="s">
        <v>25</v>
      </c>
      <c r="AM173" s="8" t="s">
        <v>25</v>
      </c>
      <c r="AN173" s="8" t="s">
        <v>25</v>
      </c>
      <c r="AO173" s="8">
        <v>0</v>
      </c>
      <c r="AP173" s="8" t="s">
        <v>26</v>
      </c>
      <c r="AQ173" s="8" t="s">
        <v>26</v>
      </c>
    </row>
    <row r="174" spans="1:43" x14ac:dyDescent="0.25">
      <c r="A174" s="8">
        <v>132</v>
      </c>
      <c r="B174" s="8">
        <v>1</v>
      </c>
      <c r="C174" s="8" t="s">
        <v>71</v>
      </c>
      <c r="D174" s="8">
        <v>1</v>
      </c>
      <c r="E174" s="8">
        <v>20220509</v>
      </c>
      <c r="F174" s="9">
        <v>44690.715277777781</v>
      </c>
      <c r="G174" s="10">
        <v>1136</v>
      </c>
      <c r="H174" s="8">
        <v>855</v>
      </c>
      <c r="I174" s="8" t="s">
        <v>24</v>
      </c>
      <c r="J174" s="18" t="s">
        <v>103</v>
      </c>
      <c r="K174" s="6">
        <v>2.2000000000000002</v>
      </c>
      <c r="L174" s="7">
        <v>19.399999999999999</v>
      </c>
      <c r="M174" s="16">
        <v>16.111111111111111</v>
      </c>
      <c r="N174" s="5">
        <v>26.6</v>
      </c>
      <c r="O174" s="10">
        <v>67</v>
      </c>
      <c r="P174" s="8" t="s">
        <v>21</v>
      </c>
      <c r="Q174" s="8" t="s">
        <v>22</v>
      </c>
      <c r="R174" s="8" t="s">
        <v>29</v>
      </c>
      <c r="S174" s="8">
        <v>30</v>
      </c>
      <c r="T174" s="8">
        <v>42</v>
      </c>
      <c r="U174" s="23">
        <f t="shared" si="21"/>
        <v>185.95041322314046</v>
      </c>
      <c r="V174" s="12">
        <f t="shared" si="22"/>
        <v>62.686567164179102</v>
      </c>
      <c r="W174" s="8">
        <v>88</v>
      </c>
      <c r="X174" s="8">
        <v>183</v>
      </c>
      <c r="Y174" s="8">
        <v>1.8</v>
      </c>
      <c r="Z174" s="8" t="s">
        <v>24</v>
      </c>
      <c r="AA174" s="8" t="s">
        <v>25</v>
      </c>
      <c r="AB174" s="8">
        <v>100</v>
      </c>
      <c r="AC174" s="8">
        <v>0</v>
      </c>
      <c r="AD174" s="8">
        <f t="shared" si="23"/>
        <v>0</v>
      </c>
      <c r="AE174" s="8">
        <f t="shared" si="24"/>
        <v>0</v>
      </c>
      <c r="AF174" s="8">
        <v>0</v>
      </c>
      <c r="AG174" s="14" t="e">
        <f>VLOOKUP(H174,#REF!,2)</f>
        <v>#REF!</v>
      </c>
      <c r="AH174" s="13" t="e">
        <f t="shared" si="25"/>
        <v>#REF!</v>
      </c>
      <c r="AI174" s="8">
        <f t="shared" si="26"/>
        <v>0</v>
      </c>
      <c r="AJ174" s="8" t="e">
        <f t="shared" si="27"/>
        <v>#REF!</v>
      </c>
      <c r="AK174" s="9" t="s">
        <v>25</v>
      </c>
      <c r="AL174" s="24"/>
      <c r="AM174" s="8" t="s">
        <v>25</v>
      </c>
      <c r="AN174" s="8" t="s">
        <v>25</v>
      </c>
      <c r="AO174" s="8">
        <v>0</v>
      </c>
      <c r="AP174" s="8" t="s">
        <v>26</v>
      </c>
      <c r="AQ174" s="8" t="s">
        <v>26</v>
      </c>
    </row>
    <row r="175" spans="1:43" x14ac:dyDescent="0.25">
      <c r="A175" s="8">
        <v>264</v>
      </c>
      <c r="B175" s="8">
        <v>1</v>
      </c>
      <c r="C175" s="8" t="s">
        <v>71</v>
      </c>
      <c r="D175" s="8">
        <v>1</v>
      </c>
      <c r="E175" s="8">
        <v>20220516</v>
      </c>
      <c r="F175" s="9">
        <v>44697.770833333336</v>
      </c>
      <c r="G175" s="10">
        <v>1170</v>
      </c>
      <c r="H175" s="8">
        <v>1180</v>
      </c>
      <c r="I175" s="8" t="s">
        <v>24</v>
      </c>
      <c r="J175" s="18" t="s">
        <v>103</v>
      </c>
      <c r="K175" s="6">
        <v>3.2</v>
      </c>
      <c r="L175" s="7">
        <v>26</v>
      </c>
      <c r="M175" s="16">
        <v>16.666666666666668</v>
      </c>
      <c r="N175" s="5">
        <v>36.200000000000003</v>
      </c>
      <c r="O175" s="10">
        <v>180</v>
      </c>
      <c r="P175" s="8" t="s">
        <v>21</v>
      </c>
      <c r="Q175" s="8" t="s">
        <v>50</v>
      </c>
      <c r="R175" s="8" t="s">
        <v>23</v>
      </c>
      <c r="S175" s="8">
        <v>44</v>
      </c>
      <c r="T175" s="8">
        <v>100</v>
      </c>
      <c r="U175" s="23">
        <f t="shared" si="21"/>
        <v>189.06250000000003</v>
      </c>
      <c r="V175" s="12">
        <f t="shared" si="22"/>
        <v>55.555555555555557</v>
      </c>
      <c r="W175" s="8">
        <v>145</v>
      </c>
      <c r="X175" s="8">
        <v>221</v>
      </c>
      <c r="Y175" s="8">
        <v>2.1</v>
      </c>
      <c r="Z175" s="8" t="s">
        <v>24</v>
      </c>
      <c r="AA175" s="8" t="s">
        <v>25</v>
      </c>
      <c r="AB175" s="8">
        <v>100</v>
      </c>
      <c r="AC175" s="8">
        <v>0</v>
      </c>
      <c r="AD175" s="8">
        <f t="shared" si="23"/>
        <v>0</v>
      </c>
      <c r="AE175" s="8">
        <f t="shared" si="24"/>
        <v>0</v>
      </c>
      <c r="AF175" s="8">
        <v>0</v>
      </c>
      <c r="AG175" s="14" t="e">
        <f>VLOOKUP(H175,#REF!,2)</f>
        <v>#REF!</v>
      </c>
      <c r="AH175" s="13" t="e">
        <f t="shared" si="25"/>
        <v>#REF!</v>
      </c>
      <c r="AI175" s="8">
        <f t="shared" si="26"/>
        <v>0</v>
      </c>
      <c r="AJ175" s="8" t="e">
        <f t="shared" si="27"/>
        <v>#REF!</v>
      </c>
      <c r="AK175" s="9" t="s">
        <v>25</v>
      </c>
      <c r="AM175" s="8" t="s">
        <v>25</v>
      </c>
      <c r="AN175" s="8" t="s">
        <v>25</v>
      </c>
      <c r="AO175" s="8">
        <v>0</v>
      </c>
      <c r="AP175" s="8" t="s">
        <v>26</v>
      </c>
      <c r="AQ175" s="8" t="s">
        <v>26</v>
      </c>
    </row>
    <row r="176" spans="1:43" x14ac:dyDescent="0.25">
      <c r="A176" s="8">
        <v>245</v>
      </c>
      <c r="B176" s="8">
        <v>1</v>
      </c>
      <c r="C176" s="8" t="s">
        <v>71</v>
      </c>
      <c r="D176" s="8">
        <v>1</v>
      </c>
      <c r="E176" s="8">
        <v>20220523</v>
      </c>
      <c r="F176" s="9">
        <v>37399.805555555555</v>
      </c>
      <c r="G176" s="10">
        <v>1185</v>
      </c>
      <c r="H176" s="8">
        <v>1098</v>
      </c>
      <c r="I176" s="8" t="s">
        <v>24</v>
      </c>
      <c r="J176" s="18" t="s">
        <v>103</v>
      </c>
      <c r="K176" s="6">
        <v>3.4</v>
      </c>
      <c r="L176" s="7">
        <v>23.9</v>
      </c>
      <c r="M176" s="16">
        <v>20.277777777777779</v>
      </c>
      <c r="N176" s="5">
        <v>34.299999999999997</v>
      </c>
      <c r="O176" s="10">
        <v>155</v>
      </c>
      <c r="P176" s="8" t="s">
        <v>27</v>
      </c>
      <c r="Q176" s="8" t="s">
        <v>38</v>
      </c>
      <c r="R176" s="8" t="s">
        <v>23</v>
      </c>
      <c r="S176" s="8">
        <v>47</v>
      </c>
      <c r="T176" s="8">
        <v>124</v>
      </c>
      <c r="U176" s="23">
        <f t="shared" si="21"/>
        <v>191.08996539792395</v>
      </c>
      <c r="V176" s="12">
        <f t="shared" si="22"/>
        <v>80</v>
      </c>
      <c r="W176" s="8">
        <v>125</v>
      </c>
      <c r="X176" s="8">
        <v>243</v>
      </c>
      <c r="Y176" s="8">
        <v>2.5</v>
      </c>
      <c r="Z176" s="8" t="s">
        <v>24</v>
      </c>
      <c r="AA176" s="8" t="s">
        <v>25</v>
      </c>
      <c r="AB176" s="8">
        <v>100</v>
      </c>
      <c r="AC176" s="8">
        <v>0</v>
      </c>
      <c r="AD176" s="8">
        <f t="shared" si="23"/>
        <v>0</v>
      </c>
      <c r="AE176" s="8">
        <f t="shared" si="24"/>
        <v>0</v>
      </c>
      <c r="AF176" s="8">
        <v>0</v>
      </c>
      <c r="AG176" s="14" t="e">
        <f>VLOOKUP(H176,#REF!,2)</f>
        <v>#REF!</v>
      </c>
      <c r="AH176" s="13" t="e">
        <f t="shared" si="25"/>
        <v>#REF!</v>
      </c>
      <c r="AI176" s="8">
        <f t="shared" si="26"/>
        <v>0</v>
      </c>
      <c r="AJ176" s="8" t="e">
        <f t="shared" si="27"/>
        <v>#REF!</v>
      </c>
      <c r="AK176" s="9" t="s">
        <v>25</v>
      </c>
      <c r="AM176" s="8" t="s">
        <v>25</v>
      </c>
      <c r="AN176" s="8" t="s">
        <v>25</v>
      </c>
      <c r="AO176" s="8">
        <v>0</v>
      </c>
      <c r="AP176" s="8" t="s">
        <v>26</v>
      </c>
      <c r="AQ176" s="8" t="s">
        <v>26</v>
      </c>
    </row>
    <row r="177" spans="1:43" x14ac:dyDescent="0.25">
      <c r="A177" s="8">
        <v>115</v>
      </c>
      <c r="B177" s="8">
        <v>1</v>
      </c>
      <c r="C177" s="8" t="s">
        <v>71</v>
      </c>
      <c r="D177" s="8">
        <v>1</v>
      </c>
      <c r="E177" s="8">
        <v>20220516</v>
      </c>
      <c r="F177" s="9">
        <v>44697.746527777781</v>
      </c>
      <c r="G177" s="10">
        <v>1162</v>
      </c>
      <c r="H177" s="8">
        <v>817</v>
      </c>
      <c r="I177" s="8" t="s">
        <v>24</v>
      </c>
      <c r="J177" s="18" t="s">
        <v>103</v>
      </c>
      <c r="K177" s="6">
        <v>2.2999999999999998</v>
      </c>
      <c r="L177" s="7">
        <v>18.7</v>
      </c>
      <c r="M177" s="16">
        <v>19.166666666666668</v>
      </c>
      <c r="N177" s="5">
        <v>27.8</v>
      </c>
      <c r="O177" s="10">
        <v>48</v>
      </c>
      <c r="P177" s="8" t="s">
        <v>27</v>
      </c>
      <c r="Q177" s="8" t="s">
        <v>50</v>
      </c>
      <c r="R177" s="8" t="s">
        <v>23</v>
      </c>
      <c r="S177" s="8">
        <v>32</v>
      </c>
      <c r="T177" s="8">
        <v>37</v>
      </c>
      <c r="U177" s="23">
        <f t="shared" si="21"/>
        <v>193.57277882797737</v>
      </c>
      <c r="V177" s="12">
        <f t="shared" si="22"/>
        <v>77.083333333333329</v>
      </c>
      <c r="W177" s="8">
        <v>92</v>
      </c>
      <c r="X177" s="8">
        <v>181</v>
      </c>
      <c r="Y177" s="8">
        <v>2.2999999999999998</v>
      </c>
      <c r="Z177" s="8" t="s">
        <v>24</v>
      </c>
      <c r="AA177" s="8" t="s">
        <v>25</v>
      </c>
      <c r="AB177" s="8">
        <v>100</v>
      </c>
      <c r="AC177" s="8">
        <v>0</v>
      </c>
      <c r="AD177" s="8">
        <f t="shared" si="23"/>
        <v>0</v>
      </c>
      <c r="AE177" s="8">
        <f t="shared" si="24"/>
        <v>0</v>
      </c>
      <c r="AF177" s="8">
        <v>0</v>
      </c>
      <c r="AG177" s="14" t="e">
        <f>VLOOKUP(H177,#REF!,2)</f>
        <v>#REF!</v>
      </c>
      <c r="AH177" s="13" t="e">
        <f t="shared" si="25"/>
        <v>#REF!</v>
      </c>
      <c r="AI177" s="8">
        <f t="shared" si="26"/>
        <v>0</v>
      </c>
      <c r="AJ177" s="8" t="e">
        <f t="shared" si="27"/>
        <v>#REF!</v>
      </c>
      <c r="AK177" s="9" t="s">
        <v>25</v>
      </c>
      <c r="AM177" s="8" t="s">
        <v>25</v>
      </c>
      <c r="AN177" s="8" t="s">
        <v>25</v>
      </c>
      <c r="AO177" s="8">
        <v>0</v>
      </c>
      <c r="AP177" s="8" t="s">
        <v>26</v>
      </c>
      <c r="AQ177" s="8" t="s">
        <v>26</v>
      </c>
    </row>
    <row r="178" spans="1:43" x14ac:dyDescent="0.25">
      <c r="A178" s="8">
        <v>138</v>
      </c>
      <c r="B178" s="8">
        <v>1</v>
      </c>
      <c r="C178" s="8" t="s">
        <v>71</v>
      </c>
      <c r="D178" s="8">
        <v>1</v>
      </c>
      <c r="E178" s="8">
        <v>20220516</v>
      </c>
      <c r="F178" s="9">
        <v>44697.786805555559</v>
      </c>
      <c r="G178" s="10">
        <v>1181</v>
      </c>
      <c r="H178" s="8">
        <v>862</v>
      </c>
      <c r="I178" s="8" t="s">
        <v>24</v>
      </c>
      <c r="J178" s="18" t="s">
        <v>103</v>
      </c>
      <c r="K178" s="6">
        <v>2.2999999999999998</v>
      </c>
      <c r="L178" s="7">
        <v>19.5</v>
      </c>
      <c r="M178" s="16">
        <v>16.944444444444443</v>
      </c>
      <c r="N178" s="5">
        <v>23.1</v>
      </c>
      <c r="O178" s="10">
        <v>54</v>
      </c>
      <c r="P178" s="8" t="s">
        <v>27</v>
      </c>
      <c r="Q178" s="8" t="s">
        <v>30</v>
      </c>
      <c r="R178" s="8" t="s">
        <v>23</v>
      </c>
      <c r="S178" s="8">
        <v>32</v>
      </c>
      <c r="T178" s="8">
        <v>42</v>
      </c>
      <c r="U178" s="23">
        <f t="shared" si="21"/>
        <v>193.57277882797737</v>
      </c>
      <c r="V178" s="12">
        <f t="shared" si="22"/>
        <v>77.777777777777771</v>
      </c>
      <c r="W178" s="8">
        <v>93</v>
      </c>
      <c r="X178" s="8">
        <v>165</v>
      </c>
      <c r="Y178" s="8">
        <v>2.1</v>
      </c>
      <c r="Z178" s="8" t="s">
        <v>24</v>
      </c>
      <c r="AA178" s="8" t="s">
        <v>25</v>
      </c>
      <c r="AB178" s="8">
        <v>100</v>
      </c>
      <c r="AC178" s="8">
        <v>0</v>
      </c>
      <c r="AD178" s="8">
        <f t="shared" si="23"/>
        <v>0</v>
      </c>
      <c r="AE178" s="8">
        <f t="shared" si="24"/>
        <v>0</v>
      </c>
      <c r="AF178" s="8">
        <v>0</v>
      </c>
      <c r="AG178" s="14" t="e">
        <f>VLOOKUP(H178,#REF!,2)</f>
        <v>#REF!</v>
      </c>
      <c r="AH178" s="13" t="e">
        <f t="shared" si="25"/>
        <v>#REF!</v>
      </c>
      <c r="AI178" s="8">
        <f t="shared" si="26"/>
        <v>0</v>
      </c>
      <c r="AJ178" s="8" t="e">
        <f t="shared" si="27"/>
        <v>#REF!</v>
      </c>
      <c r="AK178" s="9" t="s">
        <v>25</v>
      </c>
      <c r="AM178" s="8" t="s">
        <v>25</v>
      </c>
      <c r="AN178" s="8" t="s">
        <v>25</v>
      </c>
      <c r="AO178" s="8">
        <v>0</v>
      </c>
      <c r="AP178" s="8" t="s">
        <v>26</v>
      </c>
      <c r="AQ178" s="8" t="s">
        <v>26</v>
      </c>
    </row>
    <row r="179" spans="1:43" x14ac:dyDescent="0.25">
      <c r="A179" s="8">
        <v>248</v>
      </c>
      <c r="B179" s="8">
        <v>1</v>
      </c>
      <c r="C179" s="8" t="s">
        <v>71</v>
      </c>
      <c r="D179" s="8">
        <v>1</v>
      </c>
      <c r="E179" s="8">
        <v>20220516</v>
      </c>
      <c r="F179" s="9">
        <v>44697.744444444441</v>
      </c>
      <c r="G179" s="10">
        <v>1155</v>
      </c>
      <c r="H179" s="8">
        <v>1105</v>
      </c>
      <c r="I179" s="8" t="s">
        <v>24</v>
      </c>
      <c r="J179" s="18" t="s">
        <v>103</v>
      </c>
      <c r="K179" s="6">
        <v>3</v>
      </c>
      <c r="L179" s="7">
        <v>24.2</v>
      </c>
      <c r="M179" s="16">
        <v>18.888888888888889</v>
      </c>
      <c r="N179" s="5">
        <v>33.4</v>
      </c>
      <c r="O179" s="10">
        <v>137</v>
      </c>
      <c r="P179" s="8" t="s">
        <v>21</v>
      </c>
      <c r="Q179" s="8" t="s">
        <v>50</v>
      </c>
      <c r="R179" s="8" t="s">
        <v>23</v>
      </c>
      <c r="S179" s="8">
        <v>42</v>
      </c>
      <c r="T179" s="8">
        <v>102</v>
      </c>
      <c r="U179" s="23">
        <f t="shared" si="21"/>
        <v>196</v>
      </c>
      <c r="V179" s="12">
        <f t="shared" si="22"/>
        <v>74.452554744525543</v>
      </c>
      <c r="W179" s="8">
        <v>124</v>
      </c>
      <c r="X179" s="8">
        <v>243</v>
      </c>
      <c r="Y179" s="8">
        <v>2.2000000000000002</v>
      </c>
      <c r="Z179" s="8" t="s">
        <v>24</v>
      </c>
      <c r="AA179" s="8" t="s">
        <v>25</v>
      </c>
      <c r="AB179" s="8">
        <v>100</v>
      </c>
      <c r="AC179" s="8">
        <v>0</v>
      </c>
      <c r="AD179" s="8">
        <f t="shared" si="23"/>
        <v>0</v>
      </c>
      <c r="AE179" s="8">
        <f t="shared" si="24"/>
        <v>0</v>
      </c>
      <c r="AF179" s="8">
        <v>0</v>
      </c>
      <c r="AG179" s="14" t="e">
        <f>VLOOKUP(H179,#REF!,2)</f>
        <v>#REF!</v>
      </c>
      <c r="AH179" s="13" t="e">
        <f t="shared" ref="AH179:AH188" si="28">S179/AG179</f>
        <v>#REF!</v>
      </c>
      <c r="AI179" s="8">
        <f t="shared" ref="AI179:AI188" si="29">IF(AND(AF179=6,Y179&gt;1),1,0)</f>
        <v>0</v>
      </c>
      <c r="AJ179" s="8" t="e">
        <f t="shared" ref="AJ179:AJ188" si="30">IF(AND(AF179=6,AH179&gt;1),1,0)</f>
        <v>#REF!</v>
      </c>
      <c r="AK179" s="9" t="s">
        <v>25</v>
      </c>
      <c r="AM179" s="8" t="s">
        <v>25</v>
      </c>
      <c r="AN179" s="8" t="s">
        <v>25</v>
      </c>
      <c r="AO179" s="8">
        <v>0</v>
      </c>
      <c r="AP179" s="8" t="s">
        <v>26</v>
      </c>
      <c r="AQ179" s="8" t="s">
        <v>26</v>
      </c>
    </row>
    <row r="180" spans="1:43" x14ac:dyDescent="0.25">
      <c r="A180" s="8">
        <v>235</v>
      </c>
      <c r="B180" s="8">
        <v>1</v>
      </c>
      <c r="C180" s="8" t="s">
        <v>71</v>
      </c>
      <c r="D180" s="8">
        <v>1</v>
      </c>
      <c r="E180" s="8">
        <v>20220516</v>
      </c>
      <c r="F180" s="9">
        <v>44697.762499999997</v>
      </c>
      <c r="G180" s="10">
        <v>1173</v>
      </c>
      <c r="H180" s="8">
        <v>1065</v>
      </c>
      <c r="I180" s="8" t="s">
        <v>24</v>
      </c>
      <c r="J180" s="18" t="s">
        <v>103</v>
      </c>
      <c r="K180" s="6">
        <v>3</v>
      </c>
      <c r="L180" s="7">
        <v>22.2</v>
      </c>
      <c r="M180" s="16">
        <v>20.833333333333332</v>
      </c>
      <c r="N180" s="5">
        <v>31</v>
      </c>
      <c r="O180" s="10">
        <v>155</v>
      </c>
      <c r="P180" s="8" t="s">
        <v>27</v>
      </c>
      <c r="Q180" s="8" t="s">
        <v>30</v>
      </c>
      <c r="R180" s="8" t="s">
        <v>23</v>
      </c>
      <c r="S180" s="8">
        <v>42</v>
      </c>
      <c r="T180" s="8">
        <v>80</v>
      </c>
      <c r="U180" s="23">
        <f t="shared" si="21"/>
        <v>196</v>
      </c>
      <c r="V180" s="12">
        <f t="shared" si="22"/>
        <v>51.612903225806448</v>
      </c>
      <c r="W180" s="8">
        <v>145</v>
      </c>
      <c r="X180" s="8">
        <v>215</v>
      </c>
      <c r="Y180" s="8">
        <v>2.2999999999999998</v>
      </c>
      <c r="Z180" s="8" t="s">
        <v>24</v>
      </c>
      <c r="AA180" s="8" t="s">
        <v>25</v>
      </c>
      <c r="AB180" s="8">
        <v>100</v>
      </c>
      <c r="AC180" s="8">
        <v>0</v>
      </c>
      <c r="AD180" s="8">
        <f t="shared" si="23"/>
        <v>0</v>
      </c>
      <c r="AE180" s="8">
        <f t="shared" si="24"/>
        <v>0</v>
      </c>
      <c r="AF180" s="8">
        <v>0</v>
      </c>
      <c r="AG180" s="14" t="e">
        <f>VLOOKUP(H180,#REF!,2)</f>
        <v>#REF!</v>
      </c>
      <c r="AH180" s="13" t="e">
        <f t="shared" si="28"/>
        <v>#REF!</v>
      </c>
      <c r="AI180" s="8">
        <f t="shared" si="29"/>
        <v>0</v>
      </c>
      <c r="AJ180" s="8" t="e">
        <f t="shared" si="30"/>
        <v>#REF!</v>
      </c>
      <c r="AK180" s="9" t="s">
        <v>25</v>
      </c>
      <c r="AM180" s="8" t="s">
        <v>25</v>
      </c>
      <c r="AN180" s="8" t="s">
        <v>25</v>
      </c>
      <c r="AO180" s="8">
        <v>0</v>
      </c>
      <c r="AP180" s="8" t="s">
        <v>26</v>
      </c>
      <c r="AQ180" s="8" t="s">
        <v>26</v>
      </c>
    </row>
    <row r="181" spans="1:43" x14ac:dyDescent="0.25">
      <c r="A181" s="8">
        <v>229</v>
      </c>
      <c r="B181" s="8">
        <v>1</v>
      </c>
      <c r="C181" s="8" t="s">
        <v>71</v>
      </c>
      <c r="D181" s="8">
        <v>1</v>
      </c>
      <c r="E181" s="8">
        <v>20220523</v>
      </c>
      <c r="F181" s="9">
        <v>37399.787499999999</v>
      </c>
      <c r="G181" s="10">
        <v>1194</v>
      </c>
      <c r="H181" s="8">
        <v>1047</v>
      </c>
      <c r="I181" s="8" t="s">
        <v>24</v>
      </c>
      <c r="J181" s="18" t="s">
        <v>103</v>
      </c>
      <c r="K181" s="6">
        <v>3</v>
      </c>
      <c r="L181" s="7">
        <v>23.1</v>
      </c>
      <c r="M181" s="16">
        <v>15.555555555555555</v>
      </c>
      <c r="N181" s="5">
        <v>32.4</v>
      </c>
      <c r="O181" s="10">
        <v>112</v>
      </c>
      <c r="P181" s="8" t="s">
        <v>21</v>
      </c>
      <c r="Q181" s="8" t="s">
        <v>38</v>
      </c>
      <c r="R181" s="8" t="s">
        <v>23</v>
      </c>
      <c r="S181" s="8">
        <v>42</v>
      </c>
      <c r="T181" s="8">
        <v>96</v>
      </c>
      <c r="U181" s="23">
        <f t="shared" si="21"/>
        <v>196</v>
      </c>
      <c r="V181" s="12">
        <f t="shared" si="22"/>
        <v>85.714285714285708</v>
      </c>
      <c r="W181" s="8">
        <v>131</v>
      </c>
      <c r="X181" s="8">
        <v>233</v>
      </c>
      <c r="Y181" s="8">
        <v>2.5</v>
      </c>
      <c r="Z181" s="8" t="s">
        <v>24</v>
      </c>
      <c r="AA181" s="8" t="s">
        <v>25</v>
      </c>
      <c r="AB181" s="8">
        <v>100</v>
      </c>
      <c r="AC181" s="8">
        <v>0</v>
      </c>
      <c r="AD181" s="8">
        <f t="shared" si="23"/>
        <v>0</v>
      </c>
      <c r="AE181" s="8">
        <f t="shared" si="24"/>
        <v>0</v>
      </c>
      <c r="AF181" s="8">
        <v>0</v>
      </c>
      <c r="AG181" s="14" t="e">
        <f>VLOOKUP(H181,#REF!,2)</f>
        <v>#REF!</v>
      </c>
      <c r="AH181" s="13" t="e">
        <f t="shared" si="28"/>
        <v>#REF!</v>
      </c>
      <c r="AI181" s="8">
        <f t="shared" si="29"/>
        <v>0</v>
      </c>
      <c r="AJ181" s="8" t="e">
        <f t="shared" si="30"/>
        <v>#REF!</v>
      </c>
      <c r="AK181" s="9" t="s">
        <v>25</v>
      </c>
      <c r="AL181" s="24"/>
      <c r="AM181" s="8" t="s">
        <v>25</v>
      </c>
      <c r="AN181" s="8" t="s">
        <v>25</v>
      </c>
      <c r="AO181" s="8">
        <v>0</v>
      </c>
      <c r="AP181" s="8" t="s">
        <v>26</v>
      </c>
      <c r="AQ181" s="8" t="s">
        <v>26</v>
      </c>
    </row>
    <row r="182" spans="1:43" x14ac:dyDescent="0.25">
      <c r="A182" s="8">
        <v>202</v>
      </c>
      <c r="B182" s="8">
        <v>1</v>
      </c>
      <c r="C182" s="8" t="s">
        <v>71</v>
      </c>
      <c r="D182" s="8">
        <v>1</v>
      </c>
      <c r="E182" s="8">
        <v>20220523</v>
      </c>
      <c r="F182" s="9">
        <v>37399.803472222222</v>
      </c>
      <c r="G182" s="10">
        <v>1186</v>
      </c>
      <c r="H182" s="8">
        <v>986</v>
      </c>
      <c r="I182" s="8" t="s">
        <v>24</v>
      </c>
      <c r="J182" s="18" t="s">
        <v>103</v>
      </c>
      <c r="K182" s="6">
        <v>2.8</v>
      </c>
      <c r="L182" s="7">
        <v>22.4</v>
      </c>
      <c r="M182" s="16">
        <v>16.944444444444443</v>
      </c>
      <c r="N182" s="5">
        <v>30.2</v>
      </c>
      <c r="O182" s="10">
        <v>102</v>
      </c>
      <c r="P182" s="8" t="s">
        <v>21</v>
      </c>
      <c r="Q182" s="8" t="s">
        <v>38</v>
      </c>
      <c r="R182" s="8" t="s">
        <v>23</v>
      </c>
      <c r="S182" s="8">
        <v>40</v>
      </c>
      <c r="T182" s="8">
        <v>91</v>
      </c>
      <c r="U182" s="23">
        <f t="shared" si="21"/>
        <v>204.08163265306126</v>
      </c>
      <c r="V182" s="12">
        <f t="shared" si="22"/>
        <v>89.215686274509807</v>
      </c>
      <c r="W182" s="8">
        <v>128</v>
      </c>
      <c r="X182" s="8">
        <v>220</v>
      </c>
      <c r="Y182" s="8">
        <v>2.4</v>
      </c>
      <c r="Z182" s="8" t="s">
        <v>24</v>
      </c>
      <c r="AA182" s="8" t="s">
        <v>53</v>
      </c>
      <c r="AB182" s="8">
        <v>100</v>
      </c>
      <c r="AC182" s="8">
        <v>0</v>
      </c>
      <c r="AD182" s="8">
        <f t="shared" si="23"/>
        <v>0</v>
      </c>
      <c r="AE182" s="8">
        <f t="shared" si="24"/>
        <v>0</v>
      </c>
      <c r="AF182" s="8">
        <v>0</v>
      </c>
      <c r="AG182" s="14" t="e">
        <f>VLOOKUP(H182,#REF!,2)</f>
        <v>#REF!</v>
      </c>
      <c r="AH182" s="13" t="e">
        <f t="shared" si="28"/>
        <v>#REF!</v>
      </c>
      <c r="AI182" s="8">
        <f t="shared" si="29"/>
        <v>0</v>
      </c>
      <c r="AJ182" s="8" t="e">
        <f t="shared" si="30"/>
        <v>#REF!</v>
      </c>
      <c r="AK182" s="9" t="s">
        <v>25</v>
      </c>
      <c r="AM182" s="8" t="s">
        <v>25</v>
      </c>
      <c r="AN182" s="8" t="s">
        <v>25</v>
      </c>
      <c r="AO182" s="8">
        <v>0</v>
      </c>
      <c r="AP182" s="8" t="s">
        <v>26</v>
      </c>
      <c r="AQ182" s="8" t="s">
        <v>26</v>
      </c>
    </row>
    <row r="183" spans="1:43" x14ac:dyDescent="0.25">
      <c r="A183" s="8">
        <v>196</v>
      </c>
      <c r="B183" s="8">
        <v>1</v>
      </c>
      <c r="C183" s="8" t="s">
        <v>71</v>
      </c>
      <c r="D183" s="8">
        <v>1</v>
      </c>
      <c r="E183" s="8">
        <v>20220523</v>
      </c>
      <c r="F183" s="9">
        <v>37399.736805555556</v>
      </c>
      <c r="G183" s="10">
        <v>1206</v>
      </c>
      <c r="H183" s="8">
        <v>970</v>
      </c>
      <c r="I183" s="8" t="s">
        <v>24</v>
      </c>
      <c r="J183" s="18" t="s">
        <v>103</v>
      </c>
      <c r="K183" s="6">
        <v>2.8</v>
      </c>
      <c r="L183" s="7">
        <v>21.8</v>
      </c>
      <c r="M183" s="16">
        <v>22.777777777777779</v>
      </c>
      <c r="N183" s="5">
        <v>28.9</v>
      </c>
      <c r="O183" s="10">
        <v>97</v>
      </c>
      <c r="P183" s="8" t="s">
        <v>21</v>
      </c>
      <c r="Q183" s="8" t="s">
        <v>30</v>
      </c>
      <c r="R183" s="8" t="s">
        <v>23</v>
      </c>
      <c r="S183" s="8">
        <v>40</v>
      </c>
      <c r="T183" s="8">
        <v>87</v>
      </c>
      <c r="U183" s="23">
        <f t="shared" si="21"/>
        <v>204.08163265306126</v>
      </c>
      <c r="V183" s="12">
        <f t="shared" si="22"/>
        <v>89.69072164948453</v>
      </c>
      <c r="W183" s="8">
        <v>119</v>
      </c>
      <c r="X183" s="8">
        <v>225</v>
      </c>
      <c r="Y183" s="8">
        <v>2.5</v>
      </c>
      <c r="Z183" s="8" t="s">
        <v>24</v>
      </c>
      <c r="AA183" s="8" t="s">
        <v>25</v>
      </c>
      <c r="AB183" s="8">
        <v>100</v>
      </c>
      <c r="AC183" s="8">
        <v>0</v>
      </c>
      <c r="AD183" s="8">
        <f t="shared" si="23"/>
        <v>0</v>
      </c>
      <c r="AE183" s="8">
        <f t="shared" si="24"/>
        <v>0</v>
      </c>
      <c r="AF183" s="8">
        <v>0</v>
      </c>
      <c r="AG183" s="14" t="e">
        <f>VLOOKUP(H183,#REF!,2)</f>
        <v>#REF!</v>
      </c>
      <c r="AH183" s="13" t="e">
        <f t="shared" si="28"/>
        <v>#REF!</v>
      </c>
      <c r="AI183" s="8">
        <f t="shared" si="29"/>
        <v>0</v>
      </c>
      <c r="AJ183" s="8" t="e">
        <f t="shared" si="30"/>
        <v>#REF!</v>
      </c>
      <c r="AK183" s="9" t="s">
        <v>25</v>
      </c>
      <c r="AL183" s="24"/>
      <c r="AM183" s="8" t="s">
        <v>25</v>
      </c>
      <c r="AN183" s="8" t="s">
        <v>25</v>
      </c>
      <c r="AO183" s="8">
        <v>0</v>
      </c>
      <c r="AP183" s="8" t="s">
        <v>26</v>
      </c>
      <c r="AQ183" s="8" t="s">
        <v>26</v>
      </c>
    </row>
    <row r="184" spans="1:43" x14ac:dyDescent="0.25">
      <c r="A184" s="8">
        <v>289</v>
      </c>
      <c r="B184" s="8">
        <v>3</v>
      </c>
      <c r="C184" s="8" t="s">
        <v>74</v>
      </c>
      <c r="D184" s="8">
        <v>2</v>
      </c>
      <c r="F184" s="9">
        <v>44823.708333333336</v>
      </c>
      <c r="G184" s="10" t="s">
        <v>84</v>
      </c>
      <c r="H184" s="18">
        <v>1600</v>
      </c>
      <c r="I184" s="8" t="s">
        <v>24</v>
      </c>
      <c r="J184" s="18" t="s">
        <v>103</v>
      </c>
      <c r="K184" s="6">
        <v>5</v>
      </c>
      <c r="L184" s="7">
        <v>34.5</v>
      </c>
      <c r="M184" s="16">
        <v>23.3</v>
      </c>
      <c r="O184" s="19">
        <v>769</v>
      </c>
      <c r="P184" s="8" t="s">
        <v>21</v>
      </c>
      <c r="Q184" s="8" t="s">
        <v>76</v>
      </c>
      <c r="R184" s="8" t="s">
        <v>23</v>
      </c>
      <c r="S184" s="8">
        <v>73</v>
      </c>
      <c r="T184" s="8">
        <v>350</v>
      </c>
      <c r="U184" s="23">
        <f t="shared" si="21"/>
        <v>213.16000000000003</v>
      </c>
      <c r="V184" s="12">
        <f t="shared" si="22"/>
        <v>45.513654096228869</v>
      </c>
      <c r="AC184" s="8">
        <v>0</v>
      </c>
      <c r="AD184" s="8">
        <f t="shared" si="23"/>
        <v>0</v>
      </c>
      <c r="AE184" s="8">
        <f t="shared" si="24"/>
        <v>0</v>
      </c>
      <c r="AF184" s="8">
        <v>0</v>
      </c>
      <c r="AG184" s="14" t="e">
        <f>VLOOKUP(H184,#REF!,2)</f>
        <v>#REF!</v>
      </c>
      <c r="AH184" s="13" t="e">
        <f t="shared" si="28"/>
        <v>#REF!</v>
      </c>
      <c r="AI184" s="8">
        <f t="shared" si="29"/>
        <v>0</v>
      </c>
      <c r="AJ184" s="8" t="e">
        <f t="shared" si="30"/>
        <v>#REF!</v>
      </c>
      <c r="AL184" s="31"/>
      <c r="AM184" s="8" t="s">
        <v>25</v>
      </c>
      <c r="AN184" s="8" t="s">
        <v>25</v>
      </c>
      <c r="AO184" s="8">
        <v>0</v>
      </c>
      <c r="AP184" s="8" t="s">
        <v>26</v>
      </c>
      <c r="AQ184" s="8" t="s">
        <v>26</v>
      </c>
    </row>
    <row r="185" spans="1:43" x14ac:dyDescent="0.25">
      <c r="A185" s="8">
        <v>181</v>
      </c>
      <c r="B185" s="8">
        <v>1</v>
      </c>
      <c r="C185" s="8" t="s">
        <v>71</v>
      </c>
      <c r="D185" s="8">
        <v>1</v>
      </c>
      <c r="E185" s="8">
        <v>20220516</v>
      </c>
      <c r="F185" s="9">
        <v>44697.756249999999</v>
      </c>
      <c r="G185" s="10">
        <v>1167</v>
      </c>
      <c r="H185" s="8">
        <v>935</v>
      </c>
      <c r="I185" s="8" t="s">
        <v>24</v>
      </c>
      <c r="J185" s="18" t="s">
        <v>103</v>
      </c>
      <c r="K185" s="6">
        <v>2.4</v>
      </c>
      <c r="L185" s="7">
        <v>20.8</v>
      </c>
      <c r="M185" s="16">
        <v>14.722222222222221</v>
      </c>
      <c r="N185" s="5">
        <v>30</v>
      </c>
      <c r="O185" s="10">
        <v>62</v>
      </c>
      <c r="P185" s="8" t="s">
        <v>27</v>
      </c>
      <c r="Q185" s="8" t="s">
        <v>50</v>
      </c>
      <c r="R185" s="8" t="s">
        <v>23</v>
      </c>
      <c r="S185" s="8">
        <v>36</v>
      </c>
      <c r="T185" s="8">
        <v>72</v>
      </c>
      <c r="U185" s="23">
        <f t="shared" si="21"/>
        <v>225</v>
      </c>
      <c r="V185" s="12">
        <f t="shared" si="22"/>
        <v>116.12903225806451</v>
      </c>
      <c r="W185" s="8">
        <v>105</v>
      </c>
      <c r="X185" s="8">
        <v>234</v>
      </c>
      <c r="Y185" s="8">
        <v>2.2000000000000002</v>
      </c>
      <c r="Z185" s="8" t="s">
        <v>24</v>
      </c>
      <c r="AA185" s="8" t="s">
        <v>25</v>
      </c>
      <c r="AB185" s="8">
        <v>100</v>
      </c>
      <c r="AC185" s="8">
        <v>0</v>
      </c>
      <c r="AD185" s="8">
        <f t="shared" si="23"/>
        <v>0</v>
      </c>
      <c r="AE185" s="8">
        <f t="shared" si="24"/>
        <v>0</v>
      </c>
      <c r="AF185" s="8">
        <v>0</v>
      </c>
      <c r="AG185" s="14" t="e">
        <f>VLOOKUP(H185,#REF!,2)</f>
        <v>#REF!</v>
      </c>
      <c r="AH185" s="13" t="e">
        <f t="shared" si="28"/>
        <v>#REF!</v>
      </c>
      <c r="AI185" s="8">
        <f t="shared" si="29"/>
        <v>0</v>
      </c>
      <c r="AJ185" s="8" t="e">
        <f t="shared" si="30"/>
        <v>#REF!</v>
      </c>
      <c r="AK185" s="9" t="s">
        <v>25</v>
      </c>
      <c r="AM185" s="8" t="s">
        <v>25</v>
      </c>
      <c r="AN185" s="8" t="s">
        <v>25</v>
      </c>
      <c r="AO185" s="8">
        <v>0</v>
      </c>
      <c r="AP185" s="8" t="s">
        <v>26</v>
      </c>
      <c r="AQ185" s="8" t="s">
        <v>26</v>
      </c>
    </row>
    <row r="186" spans="1:43" x14ac:dyDescent="0.25">
      <c r="A186" s="8">
        <v>94</v>
      </c>
      <c r="B186" s="8">
        <v>1</v>
      </c>
      <c r="C186" s="8" t="s">
        <v>71</v>
      </c>
      <c r="D186" s="8">
        <v>1</v>
      </c>
      <c r="E186" s="8">
        <v>20220404</v>
      </c>
      <c r="F186" s="9">
        <v>44655.694444444445</v>
      </c>
      <c r="G186" s="10">
        <v>1089</v>
      </c>
      <c r="H186" s="8">
        <v>745</v>
      </c>
      <c r="I186" s="8" t="s">
        <v>24</v>
      </c>
      <c r="J186" s="18" t="s">
        <v>103</v>
      </c>
      <c r="K186" s="6">
        <v>2.1</v>
      </c>
      <c r="L186" s="7">
        <v>18.2</v>
      </c>
      <c r="M186" s="16">
        <v>16.388888888888889</v>
      </c>
      <c r="N186" s="5">
        <v>21.5</v>
      </c>
      <c r="O186" s="10">
        <v>28</v>
      </c>
      <c r="P186" s="8" t="s">
        <v>21</v>
      </c>
      <c r="Q186" s="8" t="s">
        <v>30</v>
      </c>
      <c r="R186" s="8" t="s">
        <v>23</v>
      </c>
      <c r="S186" s="8">
        <v>32</v>
      </c>
      <c r="T186" s="8">
        <v>37</v>
      </c>
      <c r="U186" s="23">
        <f t="shared" si="21"/>
        <v>232.19954648526078</v>
      </c>
      <c r="V186" s="12">
        <f t="shared" si="22"/>
        <v>132.14285714285714</v>
      </c>
      <c r="W186" s="8">
        <v>85</v>
      </c>
      <c r="X186" s="8">
        <v>194</v>
      </c>
      <c r="Y186" s="8">
        <v>1.3</v>
      </c>
      <c r="Z186" s="8" t="s">
        <v>24</v>
      </c>
      <c r="AA186" s="8" t="s">
        <v>25</v>
      </c>
      <c r="AB186" s="8">
        <v>100</v>
      </c>
      <c r="AC186" s="8">
        <v>0</v>
      </c>
      <c r="AD186" s="8">
        <f t="shared" si="23"/>
        <v>0</v>
      </c>
      <c r="AE186" s="8">
        <f t="shared" si="24"/>
        <v>0</v>
      </c>
      <c r="AF186" s="8">
        <v>0</v>
      </c>
      <c r="AG186" s="14">
        <f>VLOOKUP(H186,'[1]gape_95%CL'!A$6:B$171,2)</f>
        <v>20.10333826781536</v>
      </c>
      <c r="AH186" s="13">
        <f t="shared" si="28"/>
        <v>1.5917754341939676</v>
      </c>
      <c r="AI186" s="8">
        <f t="shared" si="29"/>
        <v>0</v>
      </c>
      <c r="AJ186" s="8">
        <f t="shared" si="30"/>
        <v>0</v>
      </c>
      <c r="AK186" s="9" t="s">
        <v>25</v>
      </c>
      <c r="AM186" s="8" t="s">
        <v>25</v>
      </c>
      <c r="AN186" s="8" t="s">
        <v>25</v>
      </c>
      <c r="AO186" s="8">
        <v>0</v>
      </c>
      <c r="AP186" s="8" t="s">
        <v>26</v>
      </c>
      <c r="AQ186" s="8" t="s">
        <v>26</v>
      </c>
    </row>
    <row r="187" spans="1:43" x14ac:dyDescent="0.25">
      <c r="A187" s="8">
        <v>199</v>
      </c>
      <c r="B187" s="8">
        <v>1</v>
      </c>
      <c r="C187" s="8" t="s">
        <v>71</v>
      </c>
      <c r="D187" s="8">
        <v>1</v>
      </c>
      <c r="E187" s="8">
        <v>20220523</v>
      </c>
      <c r="F187" s="9">
        <v>37399.734722222223</v>
      </c>
      <c r="G187" s="10">
        <v>1208</v>
      </c>
      <c r="H187" s="8">
        <v>980</v>
      </c>
      <c r="I187" s="8" t="s">
        <v>24</v>
      </c>
      <c r="J187" s="18" t="s">
        <v>103</v>
      </c>
      <c r="K187" s="6">
        <v>2.6</v>
      </c>
      <c r="L187" s="7">
        <v>21.2</v>
      </c>
      <c r="M187" s="16">
        <v>17.222222222222221</v>
      </c>
      <c r="N187" s="5">
        <v>28.3</v>
      </c>
      <c r="O187" s="10">
        <v>96</v>
      </c>
      <c r="P187" s="8" t="s">
        <v>21</v>
      </c>
      <c r="Q187" s="8" t="s">
        <v>30</v>
      </c>
      <c r="R187" s="8" t="s">
        <v>23</v>
      </c>
      <c r="S187" s="8">
        <v>40</v>
      </c>
      <c r="T187" s="8">
        <v>86</v>
      </c>
      <c r="U187" s="23">
        <f t="shared" si="21"/>
        <v>236.68639053254438</v>
      </c>
      <c r="V187" s="12">
        <f t="shared" si="22"/>
        <v>89.583333333333329</v>
      </c>
      <c r="W187" s="8">
        <v>129</v>
      </c>
      <c r="X187" s="8">
        <v>230</v>
      </c>
      <c r="Y187" s="8">
        <v>2.5</v>
      </c>
      <c r="Z187" s="8" t="s">
        <v>24</v>
      </c>
      <c r="AA187" s="8" t="s">
        <v>25</v>
      </c>
      <c r="AB187" s="8">
        <v>100</v>
      </c>
      <c r="AC187" s="8">
        <v>0</v>
      </c>
      <c r="AD187" s="8">
        <f t="shared" si="23"/>
        <v>0</v>
      </c>
      <c r="AE187" s="8">
        <f t="shared" si="24"/>
        <v>0</v>
      </c>
      <c r="AF187" s="8">
        <v>0</v>
      </c>
      <c r="AG187" s="14" t="e">
        <f>VLOOKUP(H187,#REF!,2)</f>
        <v>#REF!</v>
      </c>
      <c r="AH187" s="13" t="e">
        <f t="shared" si="28"/>
        <v>#REF!</v>
      </c>
      <c r="AI187" s="8">
        <f t="shared" si="29"/>
        <v>0</v>
      </c>
      <c r="AJ187" s="8" t="e">
        <f t="shared" si="30"/>
        <v>#REF!</v>
      </c>
      <c r="AK187" s="9" t="s">
        <v>25</v>
      </c>
      <c r="AL187" s="24"/>
      <c r="AM187" s="8" t="s">
        <v>25</v>
      </c>
      <c r="AN187" s="8" t="s">
        <v>25</v>
      </c>
      <c r="AO187" s="8">
        <v>0</v>
      </c>
      <c r="AP187" s="8" t="s">
        <v>26</v>
      </c>
      <c r="AQ187" s="8" t="s">
        <v>26</v>
      </c>
    </row>
    <row r="188" spans="1:43" x14ac:dyDescent="0.25">
      <c r="A188" s="8">
        <v>158</v>
      </c>
      <c r="B188" s="8">
        <v>1</v>
      </c>
      <c r="C188" s="8" t="s">
        <v>71</v>
      </c>
      <c r="D188" s="8">
        <v>1</v>
      </c>
      <c r="E188" s="8">
        <v>20220523</v>
      </c>
      <c r="F188" s="9">
        <v>37399.802083333336</v>
      </c>
      <c r="G188" s="10">
        <v>1187</v>
      </c>
      <c r="H188" s="8">
        <v>902</v>
      </c>
      <c r="I188" s="8" t="s">
        <v>24</v>
      </c>
      <c r="J188" s="18" t="s">
        <v>103</v>
      </c>
      <c r="K188" s="6">
        <v>2.4</v>
      </c>
      <c r="L188" s="7">
        <v>19.8</v>
      </c>
      <c r="M188" s="16">
        <v>14.444444444444445</v>
      </c>
      <c r="N188" s="5">
        <v>27.2</v>
      </c>
      <c r="O188" s="10">
        <v>55</v>
      </c>
      <c r="P188" s="8" t="s">
        <v>21</v>
      </c>
      <c r="Q188" s="8" t="s">
        <v>38</v>
      </c>
      <c r="R188" s="8" t="s">
        <v>23</v>
      </c>
      <c r="S188" s="8">
        <v>38</v>
      </c>
      <c r="T188" s="8">
        <v>78</v>
      </c>
      <c r="U188" s="23">
        <f t="shared" si="21"/>
        <v>250.69444444444443</v>
      </c>
      <c r="V188" s="12">
        <f t="shared" si="22"/>
        <v>141.81818181818181</v>
      </c>
      <c r="W188" s="8">
        <v>121</v>
      </c>
      <c r="X188" s="8">
        <v>225</v>
      </c>
      <c r="Y188" s="8">
        <v>2.5</v>
      </c>
      <c r="Z188" s="8" t="s">
        <v>24</v>
      </c>
      <c r="AA188" s="8" t="s">
        <v>25</v>
      </c>
      <c r="AB188" s="8">
        <v>100</v>
      </c>
      <c r="AC188" s="8">
        <v>0</v>
      </c>
      <c r="AD188" s="8">
        <f t="shared" si="23"/>
        <v>0</v>
      </c>
      <c r="AE188" s="8">
        <f t="shared" si="24"/>
        <v>0</v>
      </c>
      <c r="AF188" s="8">
        <v>0</v>
      </c>
      <c r="AG188" s="14" t="e">
        <f>VLOOKUP(H188,#REF!,2)</f>
        <v>#REF!</v>
      </c>
      <c r="AH188" s="13" t="e">
        <f t="shared" si="28"/>
        <v>#REF!</v>
      </c>
      <c r="AI188" s="8">
        <f t="shared" si="29"/>
        <v>0</v>
      </c>
      <c r="AJ188" s="8" t="e">
        <f t="shared" si="30"/>
        <v>#REF!</v>
      </c>
      <c r="AK188" s="9" t="s">
        <v>25</v>
      </c>
      <c r="AM188" s="8" t="s">
        <v>25</v>
      </c>
      <c r="AN188" s="8" t="s">
        <v>25</v>
      </c>
      <c r="AO188" s="8">
        <v>0</v>
      </c>
      <c r="AP188" s="8" t="s">
        <v>26</v>
      </c>
      <c r="AQ188" s="8" t="s">
        <v>26</v>
      </c>
    </row>
    <row r="189" spans="1:43" x14ac:dyDescent="0.25">
      <c r="A189" s="8">
        <v>301</v>
      </c>
      <c r="B189" s="8">
        <v>3</v>
      </c>
      <c r="C189" s="8" t="s">
        <v>74</v>
      </c>
      <c r="D189" s="8">
        <v>2</v>
      </c>
      <c r="F189" s="9">
        <v>44860.576388888891</v>
      </c>
      <c r="G189" s="10" t="s">
        <v>80</v>
      </c>
      <c r="H189" s="8">
        <v>1680</v>
      </c>
      <c r="I189" s="8" t="s">
        <v>24</v>
      </c>
      <c r="J189" s="18" t="s">
        <v>103</v>
      </c>
      <c r="K189" s="6">
        <v>5.3</v>
      </c>
      <c r="L189" s="7">
        <v>35.4</v>
      </c>
      <c r="M189" s="16">
        <v>23.3</v>
      </c>
      <c r="N189" s="5">
        <v>52.7</v>
      </c>
      <c r="O189" s="10">
        <v>1210</v>
      </c>
      <c r="P189" s="8" t="s">
        <v>21</v>
      </c>
      <c r="Q189" s="8" t="s">
        <v>76</v>
      </c>
      <c r="R189" s="8" t="s">
        <v>23</v>
      </c>
      <c r="S189" s="8">
        <v>112</v>
      </c>
      <c r="T189" s="8">
        <v>1275</v>
      </c>
      <c r="U189" s="23">
        <f t="shared" si="21"/>
        <v>446.56461374154492</v>
      </c>
      <c r="V189" s="12">
        <f t="shared" si="22"/>
        <v>105.37190082644628</v>
      </c>
      <c r="AC189" s="8">
        <v>0</v>
      </c>
      <c r="AD189" s="8">
        <f t="shared" si="23"/>
        <v>0</v>
      </c>
      <c r="AE189" s="8">
        <f t="shared" si="24"/>
        <v>0</v>
      </c>
      <c r="AF189" s="8">
        <v>0</v>
      </c>
      <c r="AG189" s="14"/>
      <c r="AL189" s="31"/>
      <c r="AM189" s="8" t="s">
        <v>25</v>
      </c>
      <c r="AN189" s="8" t="s">
        <v>25</v>
      </c>
      <c r="AO189" s="8">
        <v>0</v>
      </c>
      <c r="AP189" s="8" t="s">
        <v>26</v>
      </c>
      <c r="AQ189" s="8" t="s">
        <v>26</v>
      </c>
    </row>
    <row r="190" spans="1:43" x14ac:dyDescent="0.25">
      <c r="A190" s="8">
        <v>72</v>
      </c>
      <c r="B190" s="8">
        <v>1</v>
      </c>
      <c r="C190" s="25" t="s">
        <v>71</v>
      </c>
      <c r="D190" s="8">
        <v>1</v>
      </c>
      <c r="E190" s="25">
        <v>20220509</v>
      </c>
      <c r="F190" s="26">
        <v>44690.717361111114</v>
      </c>
      <c r="G190" s="27">
        <v>1086</v>
      </c>
      <c r="H190" s="25">
        <v>1273</v>
      </c>
      <c r="I190" s="25" t="s">
        <v>26</v>
      </c>
      <c r="J190" s="20" t="s">
        <v>102</v>
      </c>
      <c r="K190" s="4">
        <f>10^(1.154*LOG(H190/10)-1.838)</f>
        <v>3.8991682708112112</v>
      </c>
      <c r="L190" s="1"/>
      <c r="M190" s="2"/>
      <c r="N190" s="1">
        <v>39.9</v>
      </c>
      <c r="O190" s="27">
        <v>313</v>
      </c>
      <c r="P190" s="25" t="s">
        <v>27</v>
      </c>
      <c r="Q190" s="25" t="s">
        <v>22</v>
      </c>
      <c r="R190" s="25" t="s">
        <v>29</v>
      </c>
      <c r="S190" s="25">
        <v>16</v>
      </c>
      <c r="T190" s="25">
        <v>7</v>
      </c>
      <c r="U190" s="28">
        <f t="shared" si="21"/>
        <v>16.838213415761587</v>
      </c>
      <c r="V190" s="12">
        <f t="shared" si="22"/>
        <v>2.2364217252396168</v>
      </c>
      <c r="W190" s="25">
        <v>55</v>
      </c>
      <c r="X190" s="25">
        <v>98</v>
      </c>
      <c r="Y190" s="25">
        <v>0.3</v>
      </c>
      <c r="Z190" s="25" t="s">
        <v>26</v>
      </c>
      <c r="AA190" s="25" t="s">
        <v>42</v>
      </c>
      <c r="AB190" s="25">
        <v>83</v>
      </c>
      <c r="AC190" s="25">
        <v>1</v>
      </c>
      <c r="AD190" s="8">
        <f t="shared" si="23"/>
        <v>1</v>
      </c>
      <c r="AE190" s="8">
        <f t="shared" si="24"/>
        <v>0</v>
      </c>
      <c r="AF190" s="8">
        <v>5</v>
      </c>
      <c r="AG190" s="29">
        <f>VLOOKUP(H190,'[1]gape_95%CL'!A$6:B$171,2)</f>
        <v>34.824593879037437</v>
      </c>
      <c r="AH190" s="30">
        <f t="shared" ref="AH190:AH221" si="31">S190/AG190</f>
        <v>0.45944541537442463</v>
      </c>
      <c r="AI190" s="25">
        <f t="shared" ref="AI190:AI221" si="32">IF(AND(AF190=6,Y190&gt;1),1,0)</f>
        <v>0</v>
      </c>
      <c r="AJ190" s="25">
        <f t="shared" ref="AJ190:AJ221" si="33">IF(AND(AF190=6,AH190&gt;1),1,0)</f>
        <v>0</v>
      </c>
      <c r="AK190" s="26">
        <v>44690.824305555558</v>
      </c>
      <c r="AL190" s="24">
        <v>2.000000006519258</v>
      </c>
      <c r="AM190" s="25" t="s">
        <v>26</v>
      </c>
      <c r="AN190" s="25" t="s">
        <v>25</v>
      </c>
      <c r="AO190" s="25">
        <v>6</v>
      </c>
      <c r="AP190" s="25" t="s">
        <v>26</v>
      </c>
      <c r="AQ190" s="25" t="s">
        <v>26</v>
      </c>
    </row>
    <row r="191" spans="1:43" x14ac:dyDescent="0.25">
      <c r="A191" s="8">
        <v>139</v>
      </c>
      <c r="B191" s="8">
        <v>1</v>
      </c>
      <c r="C191" s="8" t="s">
        <v>71</v>
      </c>
      <c r="D191" s="8">
        <v>1</v>
      </c>
      <c r="E191" s="8">
        <v>20220523</v>
      </c>
      <c r="F191" s="9">
        <v>37399.798611111109</v>
      </c>
      <c r="G191" s="10">
        <v>1188</v>
      </c>
      <c r="H191" s="8">
        <v>864</v>
      </c>
      <c r="I191" s="8" t="s">
        <v>24</v>
      </c>
      <c r="J191" s="18" t="s">
        <v>103</v>
      </c>
      <c r="K191" s="6">
        <v>2.6</v>
      </c>
      <c r="L191" s="7">
        <v>19</v>
      </c>
      <c r="M191" s="16">
        <v>20.555555555555557</v>
      </c>
      <c r="N191" s="5">
        <v>24.7</v>
      </c>
      <c r="O191" s="10">
        <v>58</v>
      </c>
      <c r="P191" s="8" t="s">
        <v>21</v>
      </c>
      <c r="Q191" s="8" t="s">
        <v>38</v>
      </c>
      <c r="R191" s="8" t="s">
        <v>29</v>
      </c>
      <c r="S191" s="8">
        <v>17</v>
      </c>
      <c r="T191" s="8">
        <v>8</v>
      </c>
      <c r="U191" s="23">
        <f t="shared" si="21"/>
        <v>42.751479289940818</v>
      </c>
      <c r="V191" s="12">
        <f t="shared" si="22"/>
        <v>13.793103448275861</v>
      </c>
      <c r="W191" s="8">
        <v>52</v>
      </c>
      <c r="X191" s="8">
        <v>100</v>
      </c>
      <c r="Y191" s="8">
        <v>0.7</v>
      </c>
      <c r="Z191" s="8" t="s">
        <v>24</v>
      </c>
      <c r="AA191" s="8" t="s">
        <v>25</v>
      </c>
      <c r="AB191" s="8">
        <v>100</v>
      </c>
      <c r="AC191" s="8">
        <v>1</v>
      </c>
      <c r="AD191" s="8">
        <f t="shared" si="23"/>
        <v>1</v>
      </c>
      <c r="AE191" s="8">
        <f t="shared" si="24"/>
        <v>0</v>
      </c>
      <c r="AF191" s="8">
        <v>5</v>
      </c>
      <c r="AG191" s="14" t="e">
        <f>VLOOKUP(H191,#REF!,2)</f>
        <v>#REF!</v>
      </c>
      <c r="AH191" s="13" t="e">
        <f t="shared" si="31"/>
        <v>#REF!</v>
      </c>
      <c r="AI191" s="8">
        <f t="shared" si="32"/>
        <v>0</v>
      </c>
      <c r="AJ191" s="8" t="e">
        <f t="shared" si="33"/>
        <v>#REF!</v>
      </c>
      <c r="AK191" s="9">
        <v>44704.81527777778</v>
      </c>
      <c r="AL191" s="24">
        <v>2.000000006519258</v>
      </c>
      <c r="AM191" s="8" t="s">
        <v>26</v>
      </c>
      <c r="AN191" s="8" t="s">
        <v>25</v>
      </c>
      <c r="AO191" s="8">
        <v>6</v>
      </c>
      <c r="AP191" s="8" t="s">
        <v>26</v>
      </c>
      <c r="AQ191" s="8" t="s">
        <v>26</v>
      </c>
    </row>
    <row r="192" spans="1:43" x14ac:dyDescent="0.25">
      <c r="A192" s="8">
        <v>205</v>
      </c>
      <c r="B192" s="8">
        <v>1</v>
      </c>
      <c r="C192" s="8" t="s">
        <v>71</v>
      </c>
      <c r="D192" s="8">
        <v>1</v>
      </c>
      <c r="E192" s="8">
        <v>20220321</v>
      </c>
      <c r="F192" s="9">
        <v>44641.750694444447</v>
      </c>
      <c r="G192" s="10">
        <v>1057</v>
      </c>
      <c r="H192" s="8">
        <v>995</v>
      </c>
      <c r="I192" s="8" t="s">
        <v>24</v>
      </c>
      <c r="J192" s="18" t="s">
        <v>103</v>
      </c>
      <c r="K192" s="6">
        <v>2.8</v>
      </c>
      <c r="L192" s="7">
        <v>22.7</v>
      </c>
      <c r="M192" s="16">
        <v>17.222222222222221</v>
      </c>
      <c r="N192" s="5">
        <v>30.8</v>
      </c>
      <c r="O192" s="10">
        <v>110</v>
      </c>
      <c r="P192" s="8" t="s">
        <v>21</v>
      </c>
      <c r="Q192" s="8" t="s">
        <v>22</v>
      </c>
      <c r="R192" s="8" t="s">
        <v>29</v>
      </c>
      <c r="S192" s="8">
        <v>17</v>
      </c>
      <c r="T192" s="8">
        <v>9</v>
      </c>
      <c r="U192" s="23">
        <f t="shared" si="21"/>
        <v>36.862244897959187</v>
      </c>
      <c r="V192" s="12">
        <f t="shared" si="22"/>
        <v>8.1818181818181817</v>
      </c>
      <c r="W192" s="8">
        <v>57</v>
      </c>
      <c r="X192" s="8">
        <v>105</v>
      </c>
      <c r="Y192" s="8">
        <v>0.5</v>
      </c>
      <c r="Z192" s="8" t="s">
        <v>24</v>
      </c>
      <c r="AA192" s="8" t="s">
        <v>25</v>
      </c>
      <c r="AB192" s="8">
        <v>100</v>
      </c>
      <c r="AC192" s="8">
        <v>1</v>
      </c>
      <c r="AD192" s="8">
        <f t="shared" si="23"/>
        <v>1</v>
      </c>
      <c r="AE192" s="8">
        <f t="shared" si="24"/>
        <v>0</v>
      </c>
      <c r="AF192" s="8">
        <v>5</v>
      </c>
      <c r="AG192" s="14">
        <f>VLOOKUP(H192,'[1]gape_95%CL'!A$6:B$171,2)</f>
        <v>26.813391064368325</v>
      </c>
      <c r="AH192" s="13">
        <f t="shared" si="31"/>
        <v>0.63401156381860602</v>
      </c>
      <c r="AI192" s="8">
        <f t="shared" si="32"/>
        <v>0</v>
      </c>
      <c r="AJ192" s="8">
        <f t="shared" si="33"/>
        <v>0</v>
      </c>
      <c r="AK192" s="9">
        <v>44641.811805555553</v>
      </c>
      <c r="AL192" s="24">
        <v>3.9999999920837581</v>
      </c>
      <c r="AM192" s="8" t="s">
        <v>26</v>
      </c>
      <c r="AN192" s="8" t="s">
        <v>25</v>
      </c>
      <c r="AO192" s="8">
        <v>6</v>
      </c>
      <c r="AP192" s="8" t="s">
        <v>26</v>
      </c>
      <c r="AQ192" s="8" t="s">
        <v>26</v>
      </c>
    </row>
    <row r="193" spans="1:43" x14ac:dyDescent="0.25">
      <c r="A193" s="8">
        <v>143</v>
      </c>
      <c r="B193" s="8">
        <v>1</v>
      </c>
      <c r="C193" s="8" t="s">
        <v>71</v>
      </c>
      <c r="D193" s="8">
        <v>1</v>
      </c>
      <c r="E193" s="8">
        <v>20220523</v>
      </c>
      <c r="F193" s="9">
        <v>37399.765972222223</v>
      </c>
      <c r="G193" s="10">
        <v>1201</v>
      </c>
      <c r="H193" s="8">
        <v>875</v>
      </c>
      <c r="I193" s="8" t="s">
        <v>24</v>
      </c>
      <c r="J193" s="18" t="s">
        <v>103</v>
      </c>
      <c r="K193" s="6">
        <v>2.2000000000000002</v>
      </c>
      <c r="L193" s="7">
        <v>19.8</v>
      </c>
      <c r="M193" s="16">
        <v>15</v>
      </c>
      <c r="N193" s="5">
        <v>26.7</v>
      </c>
      <c r="O193" s="10">
        <v>65</v>
      </c>
      <c r="P193" s="8" t="s">
        <v>21</v>
      </c>
      <c r="Q193" s="8" t="s">
        <v>51</v>
      </c>
      <c r="R193" s="8" t="s">
        <v>29</v>
      </c>
      <c r="S193" s="8">
        <v>16</v>
      </c>
      <c r="T193" s="8">
        <v>8</v>
      </c>
      <c r="U193" s="23">
        <f t="shared" si="21"/>
        <v>52.892561983471062</v>
      </c>
      <c r="V193" s="12">
        <f t="shared" si="22"/>
        <v>12.307692307692308</v>
      </c>
      <c r="W193" s="8">
        <v>48</v>
      </c>
      <c r="X193" s="8">
        <v>115</v>
      </c>
      <c r="Y193" s="8">
        <v>0.5</v>
      </c>
      <c r="Z193" s="8" t="s">
        <v>24</v>
      </c>
      <c r="AA193" s="8" t="s">
        <v>25</v>
      </c>
      <c r="AB193" s="8">
        <v>100</v>
      </c>
      <c r="AC193" s="8">
        <v>1</v>
      </c>
      <c r="AD193" s="8">
        <f t="shared" si="23"/>
        <v>1</v>
      </c>
      <c r="AE193" s="8">
        <f t="shared" si="24"/>
        <v>0</v>
      </c>
      <c r="AF193" s="8">
        <v>5</v>
      </c>
      <c r="AG193" s="14" t="e">
        <f>VLOOKUP(H193,#REF!,2)</f>
        <v>#REF!</v>
      </c>
      <c r="AH193" s="13" t="e">
        <f t="shared" si="31"/>
        <v>#REF!</v>
      </c>
      <c r="AI193" s="8">
        <f t="shared" si="32"/>
        <v>0</v>
      </c>
      <c r="AJ193" s="8" t="e">
        <f t="shared" si="33"/>
        <v>#REF!</v>
      </c>
      <c r="AK193" s="9">
        <v>44704.852083333331</v>
      </c>
      <c r="AL193" s="24">
        <v>3.9999999920837581</v>
      </c>
      <c r="AM193" s="8" t="s">
        <v>26</v>
      </c>
      <c r="AN193" s="8" t="s">
        <v>25</v>
      </c>
      <c r="AO193" s="8">
        <v>6</v>
      </c>
      <c r="AP193" s="8" t="s">
        <v>26</v>
      </c>
      <c r="AQ193" s="8" t="s">
        <v>26</v>
      </c>
    </row>
    <row r="194" spans="1:43" x14ac:dyDescent="0.25">
      <c r="A194" s="8">
        <v>24</v>
      </c>
      <c r="B194" s="8">
        <v>1</v>
      </c>
      <c r="C194" s="25" t="s">
        <v>71</v>
      </c>
      <c r="D194" s="8">
        <v>1</v>
      </c>
      <c r="E194" s="25">
        <v>20220321</v>
      </c>
      <c r="F194" s="26">
        <v>44641.795138888891</v>
      </c>
      <c r="G194" s="27">
        <v>1006</v>
      </c>
      <c r="H194" s="25">
        <v>1570</v>
      </c>
      <c r="I194" s="25" t="s">
        <v>26</v>
      </c>
      <c r="J194" s="20" t="s">
        <v>102</v>
      </c>
      <c r="K194" s="4">
        <f>10^(1.154*LOG(H194/10)-1.838)</f>
        <v>4.966703093155993</v>
      </c>
      <c r="L194" s="1"/>
      <c r="M194" s="2"/>
      <c r="N194" s="1">
        <v>49</v>
      </c>
      <c r="O194" s="27">
        <v>818</v>
      </c>
      <c r="P194" s="25" t="s">
        <v>21</v>
      </c>
      <c r="Q194" s="25" t="s">
        <v>22</v>
      </c>
      <c r="R194" s="25" t="s">
        <v>23</v>
      </c>
      <c r="S194" s="25">
        <v>30</v>
      </c>
      <c r="T194" s="25">
        <v>31</v>
      </c>
      <c r="U194" s="28">
        <f t="shared" si="21"/>
        <v>36.484307857253675</v>
      </c>
      <c r="V194" s="12">
        <f t="shared" si="22"/>
        <v>3.7897310513447433</v>
      </c>
      <c r="W194" s="25">
        <v>84</v>
      </c>
      <c r="X194" s="25">
        <v>181</v>
      </c>
      <c r="Y194" s="25">
        <v>0.5</v>
      </c>
      <c r="Z194" s="25" t="s">
        <v>24</v>
      </c>
      <c r="AA194" s="25" t="s">
        <v>25</v>
      </c>
      <c r="AB194" s="25">
        <v>100</v>
      </c>
      <c r="AC194" s="25">
        <v>1</v>
      </c>
      <c r="AD194" s="8">
        <f t="shared" si="23"/>
        <v>1</v>
      </c>
      <c r="AE194" s="8">
        <f t="shared" si="24"/>
        <v>0</v>
      </c>
      <c r="AF194" s="8">
        <v>5</v>
      </c>
      <c r="AG194" s="29">
        <f>VLOOKUP(H194,'[1]gape_95%CL'!A$6:B$171,2)</f>
        <v>43.820122819548075</v>
      </c>
      <c r="AH194" s="30">
        <f t="shared" si="31"/>
        <v>0.68461697662374088</v>
      </c>
      <c r="AI194" s="25">
        <f t="shared" si="32"/>
        <v>0</v>
      </c>
      <c r="AJ194" s="25">
        <f t="shared" si="33"/>
        <v>0</v>
      </c>
      <c r="AK194" s="26">
        <v>44641.805555555555</v>
      </c>
      <c r="AL194" s="24">
        <v>4.0000000025611371</v>
      </c>
      <c r="AM194" s="25" t="s">
        <v>26</v>
      </c>
      <c r="AN194" s="25" t="s">
        <v>25</v>
      </c>
      <c r="AO194" s="25">
        <v>6</v>
      </c>
      <c r="AP194" s="25" t="s">
        <v>26</v>
      </c>
      <c r="AQ194" s="25" t="s">
        <v>26</v>
      </c>
    </row>
    <row r="195" spans="1:43" x14ac:dyDescent="0.25">
      <c r="A195" s="8">
        <v>161</v>
      </c>
      <c r="B195" s="8">
        <v>1</v>
      </c>
      <c r="C195" s="8" t="s">
        <v>71</v>
      </c>
      <c r="D195" s="8">
        <v>1</v>
      </c>
      <c r="E195" s="8">
        <v>20220425</v>
      </c>
      <c r="F195" s="9">
        <v>44676.683333333334</v>
      </c>
      <c r="G195" s="10">
        <v>1125</v>
      </c>
      <c r="H195" s="8">
        <v>910</v>
      </c>
      <c r="I195" s="8" t="s">
        <v>24</v>
      </c>
      <c r="J195" s="18" t="s">
        <v>103</v>
      </c>
      <c r="K195" s="6">
        <v>2.6</v>
      </c>
      <c r="L195" s="7">
        <v>19.3</v>
      </c>
      <c r="M195" s="16">
        <v>22.5</v>
      </c>
      <c r="N195" s="5">
        <v>27.1</v>
      </c>
      <c r="O195" s="10">
        <v>64</v>
      </c>
      <c r="P195" s="8" t="s">
        <v>21</v>
      </c>
      <c r="Q195" s="8" t="s">
        <v>38</v>
      </c>
      <c r="R195" s="8" t="s">
        <v>29</v>
      </c>
      <c r="S195" s="8">
        <v>17</v>
      </c>
      <c r="T195" s="8">
        <v>7</v>
      </c>
      <c r="U195" s="23">
        <f t="shared" si="21"/>
        <v>42.751479289940818</v>
      </c>
      <c r="V195" s="12">
        <f t="shared" si="22"/>
        <v>10.9375</v>
      </c>
      <c r="W195" s="8">
        <v>53</v>
      </c>
      <c r="X195" s="8">
        <v>97</v>
      </c>
      <c r="Y195" s="8">
        <v>0.5</v>
      </c>
      <c r="Z195" s="8" t="s">
        <v>24</v>
      </c>
      <c r="AA195" s="8" t="s">
        <v>25</v>
      </c>
      <c r="AB195" s="8">
        <v>100</v>
      </c>
      <c r="AC195" s="8">
        <v>1</v>
      </c>
      <c r="AD195" s="8">
        <f t="shared" si="23"/>
        <v>1</v>
      </c>
      <c r="AE195" s="8">
        <f t="shared" si="24"/>
        <v>0</v>
      </c>
      <c r="AF195" s="8">
        <v>5</v>
      </c>
      <c r="AG195" s="14">
        <f>VLOOKUP(H195,'[1]gape_95%CL'!A$6:B$171,2)</f>
        <v>24.618719338007327</v>
      </c>
      <c r="AH195" s="13">
        <f t="shared" si="31"/>
        <v>0.69053145155908846</v>
      </c>
      <c r="AI195" s="8">
        <f t="shared" si="32"/>
        <v>0</v>
      </c>
      <c r="AJ195" s="8">
        <f t="shared" si="33"/>
        <v>0</v>
      </c>
      <c r="AK195" s="9">
        <v>44676.785416666666</v>
      </c>
      <c r="AL195" s="24">
        <v>4.0000000025611371</v>
      </c>
      <c r="AM195" s="8" t="s">
        <v>26</v>
      </c>
      <c r="AN195" s="8" t="s">
        <v>25</v>
      </c>
      <c r="AO195" s="8">
        <v>6</v>
      </c>
      <c r="AP195" s="8" t="s">
        <v>26</v>
      </c>
      <c r="AQ195" s="8" t="s">
        <v>26</v>
      </c>
    </row>
    <row r="196" spans="1:43" x14ac:dyDescent="0.25">
      <c r="A196" s="8">
        <v>169</v>
      </c>
      <c r="B196" s="8">
        <v>1</v>
      </c>
      <c r="C196" s="8" t="s">
        <v>71</v>
      </c>
      <c r="D196" s="8">
        <v>1</v>
      </c>
      <c r="E196" s="8">
        <v>20220523</v>
      </c>
      <c r="F196" s="9">
        <v>37399.774305555555</v>
      </c>
      <c r="G196" s="10">
        <v>1198</v>
      </c>
      <c r="H196" s="8">
        <v>917</v>
      </c>
      <c r="I196" s="8" t="s">
        <v>24</v>
      </c>
      <c r="J196" s="18" t="s">
        <v>103</v>
      </c>
      <c r="K196" s="6">
        <v>2.6</v>
      </c>
      <c r="L196" s="7">
        <v>20.100000000000001</v>
      </c>
      <c r="M196" s="16">
        <v>15.555555555555555</v>
      </c>
      <c r="N196" s="5">
        <v>29.8</v>
      </c>
      <c r="O196" s="10">
        <v>73</v>
      </c>
      <c r="P196" s="8" t="s">
        <v>21</v>
      </c>
      <c r="Q196" s="8" t="s">
        <v>51</v>
      </c>
      <c r="R196" s="8" t="s">
        <v>29</v>
      </c>
      <c r="S196" s="8">
        <v>17</v>
      </c>
      <c r="T196" s="8">
        <v>7</v>
      </c>
      <c r="U196" s="23">
        <f t="shared" ref="U196:U259" si="34">100*(PI()*(0.5*S196/10)^2/(PI()*(0.5*K196)^2))</f>
        <v>42.751479289940818</v>
      </c>
      <c r="V196" s="12">
        <f t="shared" ref="V196:V259" si="35">100*T196/O196</f>
        <v>9.5890410958904102</v>
      </c>
      <c r="W196" s="8">
        <v>50</v>
      </c>
      <c r="X196" s="8">
        <v>109</v>
      </c>
      <c r="Y196" s="8">
        <v>0.4</v>
      </c>
      <c r="Z196" s="8" t="s">
        <v>24</v>
      </c>
      <c r="AA196" s="8" t="s">
        <v>25</v>
      </c>
      <c r="AB196" s="8">
        <v>100</v>
      </c>
      <c r="AC196" s="8">
        <v>1</v>
      </c>
      <c r="AD196" s="8">
        <f t="shared" ref="AD196:AD259" si="36">IF(AC196=0,0,1)</f>
        <v>1</v>
      </c>
      <c r="AE196" s="8">
        <f t="shared" ref="AE196:AE259" si="37">IF(AF196=6,1,0)</f>
        <v>0</v>
      </c>
      <c r="AF196" s="8">
        <v>5</v>
      </c>
      <c r="AG196" s="14" t="e">
        <f>VLOOKUP(H196,#REF!,2)</f>
        <v>#REF!</v>
      </c>
      <c r="AH196" s="13" t="e">
        <f t="shared" si="31"/>
        <v>#REF!</v>
      </c>
      <c r="AI196" s="8">
        <f t="shared" si="32"/>
        <v>0</v>
      </c>
      <c r="AJ196" s="8" t="e">
        <f t="shared" si="33"/>
        <v>#REF!</v>
      </c>
      <c r="AK196" s="9">
        <v>44704.986805555556</v>
      </c>
      <c r="AL196" s="24">
        <v>4.0000000025611371</v>
      </c>
      <c r="AM196" s="8" t="s">
        <v>26</v>
      </c>
      <c r="AN196" s="8" t="s">
        <v>25</v>
      </c>
      <c r="AO196" s="8">
        <v>6</v>
      </c>
      <c r="AP196" s="8" t="s">
        <v>26</v>
      </c>
      <c r="AQ196" s="8" t="s">
        <v>26</v>
      </c>
    </row>
    <row r="197" spans="1:43" x14ac:dyDescent="0.25">
      <c r="A197" s="8">
        <v>242</v>
      </c>
      <c r="B197" s="8">
        <v>1</v>
      </c>
      <c r="C197" s="8" t="s">
        <v>71</v>
      </c>
      <c r="D197" s="8">
        <v>1</v>
      </c>
      <c r="E197" s="8">
        <v>20220321</v>
      </c>
      <c r="F197" s="9">
        <v>44641.765972222223</v>
      </c>
      <c r="G197" s="10">
        <v>1040</v>
      </c>
      <c r="H197" s="8">
        <v>1087</v>
      </c>
      <c r="I197" s="8" t="s">
        <v>24</v>
      </c>
      <c r="J197" s="18" t="s">
        <v>103</v>
      </c>
      <c r="K197" s="6">
        <v>3.4</v>
      </c>
      <c r="L197" s="7">
        <v>23.3</v>
      </c>
      <c r="M197" s="16">
        <v>17.5</v>
      </c>
      <c r="N197" s="5">
        <v>34.6</v>
      </c>
      <c r="O197" s="10">
        <v>199</v>
      </c>
      <c r="P197" s="8" t="s">
        <v>27</v>
      </c>
      <c r="Q197" s="8" t="s">
        <v>22</v>
      </c>
      <c r="R197" s="8" t="s">
        <v>23</v>
      </c>
      <c r="S197" s="8">
        <v>30</v>
      </c>
      <c r="T197" s="8">
        <v>35</v>
      </c>
      <c r="U197" s="23">
        <f t="shared" si="34"/>
        <v>77.854671280276833</v>
      </c>
      <c r="V197" s="12">
        <f t="shared" si="35"/>
        <v>17.587939698492463</v>
      </c>
      <c r="W197" s="8">
        <v>90</v>
      </c>
      <c r="X197" s="8">
        <v>180</v>
      </c>
      <c r="Y197" s="8">
        <v>1.1000000000000001</v>
      </c>
      <c r="Z197" s="8" t="s">
        <v>24</v>
      </c>
      <c r="AA197" s="8" t="s">
        <v>25</v>
      </c>
      <c r="AB197" s="8">
        <v>100</v>
      </c>
      <c r="AC197" s="8">
        <v>1</v>
      </c>
      <c r="AD197" s="8">
        <f t="shared" si="36"/>
        <v>1</v>
      </c>
      <c r="AE197" s="8">
        <f t="shared" si="37"/>
        <v>0</v>
      </c>
      <c r="AF197" s="8">
        <v>5</v>
      </c>
      <c r="AG197" s="14">
        <f>VLOOKUP(H197,'[1]gape_95%CL'!A$6:B$171,2)</f>
        <v>29.336437786677575</v>
      </c>
      <c r="AH197" s="13">
        <f t="shared" si="31"/>
        <v>1.0226190452347206</v>
      </c>
      <c r="AI197" s="8">
        <f t="shared" si="32"/>
        <v>0</v>
      </c>
      <c r="AJ197" s="8">
        <f t="shared" si="33"/>
        <v>0</v>
      </c>
      <c r="AK197" s="9">
        <v>44641.825694444444</v>
      </c>
      <c r="AL197" s="24">
        <v>4.0000000025611371</v>
      </c>
      <c r="AM197" s="8" t="s">
        <v>26</v>
      </c>
      <c r="AN197" s="8" t="s">
        <v>25</v>
      </c>
      <c r="AO197" s="8">
        <v>6</v>
      </c>
      <c r="AP197" s="8" t="s">
        <v>26</v>
      </c>
      <c r="AQ197" s="8" t="s">
        <v>26</v>
      </c>
    </row>
    <row r="198" spans="1:43" x14ac:dyDescent="0.25">
      <c r="A198" s="8">
        <v>184</v>
      </c>
      <c r="B198" s="8">
        <v>1</v>
      </c>
      <c r="C198" s="8" t="s">
        <v>71</v>
      </c>
      <c r="D198" s="8">
        <v>1</v>
      </c>
      <c r="E198" s="8">
        <v>20220509</v>
      </c>
      <c r="F198" s="9">
        <v>44690.715277777781</v>
      </c>
      <c r="G198" s="10">
        <v>1149</v>
      </c>
      <c r="H198" s="8">
        <v>943</v>
      </c>
      <c r="I198" s="8" t="s">
        <v>24</v>
      </c>
      <c r="J198" s="18" t="s">
        <v>103</v>
      </c>
      <c r="K198" s="6">
        <v>3</v>
      </c>
      <c r="L198" s="7">
        <v>21.3</v>
      </c>
      <c r="M198" s="16">
        <v>19.166666666666668</v>
      </c>
      <c r="N198" s="5">
        <v>31</v>
      </c>
      <c r="O198" s="10">
        <v>70</v>
      </c>
      <c r="P198" s="8" t="s">
        <v>21</v>
      </c>
      <c r="Q198" s="8" t="s">
        <v>22</v>
      </c>
      <c r="R198" s="8" t="s">
        <v>29</v>
      </c>
      <c r="S198" s="8">
        <v>17</v>
      </c>
      <c r="T198" s="8">
        <v>8</v>
      </c>
      <c r="U198" s="23">
        <f t="shared" si="34"/>
        <v>32.111111111111107</v>
      </c>
      <c r="V198" s="12">
        <f t="shared" si="35"/>
        <v>11.428571428571429</v>
      </c>
      <c r="W198" s="8">
        <v>53</v>
      </c>
      <c r="X198" s="8">
        <v>105</v>
      </c>
      <c r="Y198" s="8">
        <v>0.5</v>
      </c>
      <c r="Z198" s="8" t="s">
        <v>24</v>
      </c>
      <c r="AA198" s="8" t="s">
        <v>25</v>
      </c>
      <c r="AB198" s="8">
        <v>100</v>
      </c>
      <c r="AC198" s="8">
        <v>1</v>
      </c>
      <c r="AD198" s="8">
        <f t="shared" si="36"/>
        <v>1</v>
      </c>
      <c r="AE198" s="8">
        <f t="shared" si="37"/>
        <v>0</v>
      </c>
      <c r="AF198" s="8">
        <v>5</v>
      </c>
      <c r="AG198" s="14" t="e">
        <f>VLOOKUP(H198,#REF!,2)</f>
        <v>#REF!</v>
      </c>
      <c r="AH198" s="13" t="e">
        <f t="shared" si="31"/>
        <v>#REF!</v>
      </c>
      <c r="AI198" s="8">
        <f t="shared" si="32"/>
        <v>0</v>
      </c>
      <c r="AJ198" s="8" t="e">
        <f t="shared" si="33"/>
        <v>#REF!</v>
      </c>
      <c r="AK198" s="9">
        <v>44690.79583333333</v>
      </c>
      <c r="AL198" s="24">
        <v>4.9999999953433871</v>
      </c>
      <c r="AM198" s="8" t="s">
        <v>26</v>
      </c>
      <c r="AN198" s="8" t="s">
        <v>25</v>
      </c>
      <c r="AO198" s="8">
        <v>6</v>
      </c>
      <c r="AP198" s="8" t="s">
        <v>26</v>
      </c>
      <c r="AQ198" s="8" t="s">
        <v>26</v>
      </c>
    </row>
    <row r="199" spans="1:43" x14ac:dyDescent="0.25">
      <c r="A199" s="8">
        <v>171</v>
      </c>
      <c r="B199" s="8">
        <v>1</v>
      </c>
      <c r="C199" s="8" t="s">
        <v>71</v>
      </c>
      <c r="D199" s="8">
        <v>1</v>
      </c>
      <c r="E199" s="8">
        <v>20220404</v>
      </c>
      <c r="F199" s="9">
        <v>44655.689583333333</v>
      </c>
      <c r="G199" s="10">
        <v>1098</v>
      </c>
      <c r="H199" s="8">
        <v>920</v>
      </c>
      <c r="I199" s="8" t="s">
        <v>24</v>
      </c>
      <c r="J199" s="18" t="s">
        <v>103</v>
      </c>
      <c r="K199" s="6">
        <v>3</v>
      </c>
      <c r="L199" s="7">
        <v>21.1</v>
      </c>
      <c r="M199" s="16">
        <v>21.111111111111111</v>
      </c>
      <c r="N199" s="5">
        <v>26.5</v>
      </c>
      <c r="O199" s="10">
        <v>96</v>
      </c>
      <c r="P199" s="8" t="s">
        <v>21</v>
      </c>
      <c r="Q199" s="8" t="s">
        <v>30</v>
      </c>
      <c r="R199" s="8" t="s">
        <v>29</v>
      </c>
      <c r="S199" s="8">
        <v>17</v>
      </c>
      <c r="T199" s="8">
        <v>7</v>
      </c>
      <c r="U199" s="23">
        <f t="shared" si="34"/>
        <v>32.111111111111107</v>
      </c>
      <c r="V199" s="12">
        <f t="shared" si="35"/>
        <v>7.291666666666667</v>
      </c>
      <c r="W199" s="8">
        <v>50</v>
      </c>
      <c r="X199" s="8">
        <v>99</v>
      </c>
      <c r="Y199" s="8">
        <v>0.6</v>
      </c>
      <c r="Z199" s="8" t="s">
        <v>24</v>
      </c>
      <c r="AA199" s="8" t="s">
        <v>25</v>
      </c>
      <c r="AB199" s="8">
        <v>100</v>
      </c>
      <c r="AC199" s="8">
        <v>1</v>
      </c>
      <c r="AD199" s="8">
        <f t="shared" si="36"/>
        <v>1</v>
      </c>
      <c r="AE199" s="8">
        <f t="shared" si="37"/>
        <v>0</v>
      </c>
      <c r="AF199" s="8">
        <v>5</v>
      </c>
      <c r="AG199" s="14">
        <f>VLOOKUP(H199,'[1]gape_95%CL'!A$6:B$171,2)</f>
        <v>24.890502803723361</v>
      </c>
      <c r="AH199" s="13">
        <f t="shared" si="31"/>
        <v>0.68299142584845562</v>
      </c>
      <c r="AI199" s="8">
        <f t="shared" si="32"/>
        <v>0</v>
      </c>
      <c r="AJ199" s="8">
        <f t="shared" si="33"/>
        <v>0</v>
      </c>
      <c r="AK199" s="9">
        <v>44655.775694444441</v>
      </c>
      <c r="AL199" s="24">
        <v>5.9999999986030161</v>
      </c>
      <c r="AM199" s="8" t="s">
        <v>26</v>
      </c>
      <c r="AN199" s="8" t="s">
        <v>25</v>
      </c>
      <c r="AO199" s="8">
        <v>6</v>
      </c>
      <c r="AP199" s="8" t="s">
        <v>26</v>
      </c>
      <c r="AQ199" s="8" t="s">
        <v>26</v>
      </c>
    </row>
    <row r="200" spans="1:43" x14ac:dyDescent="0.25">
      <c r="A200" s="8">
        <v>133</v>
      </c>
      <c r="B200" s="8">
        <v>1</v>
      </c>
      <c r="C200" s="8" t="s">
        <v>71</v>
      </c>
      <c r="D200" s="8">
        <v>1</v>
      </c>
      <c r="E200" s="8">
        <v>20220523</v>
      </c>
      <c r="F200" s="9">
        <v>37399.768750000003</v>
      </c>
      <c r="G200" s="10">
        <v>1200</v>
      </c>
      <c r="H200" s="8">
        <v>855</v>
      </c>
      <c r="I200" s="8" t="s">
        <v>24</v>
      </c>
      <c r="J200" s="18" t="s">
        <v>103</v>
      </c>
      <c r="K200" s="6">
        <v>2.6</v>
      </c>
      <c r="L200" s="7">
        <v>19.899999999999999</v>
      </c>
      <c r="M200" s="16">
        <v>18.055555555555557</v>
      </c>
      <c r="N200" s="5">
        <v>26.8</v>
      </c>
      <c r="O200" s="10">
        <v>49</v>
      </c>
      <c r="P200" s="8" t="s">
        <v>21</v>
      </c>
      <c r="Q200" s="8" t="s">
        <v>51</v>
      </c>
      <c r="R200" s="8" t="s">
        <v>29</v>
      </c>
      <c r="S200" s="8">
        <v>15</v>
      </c>
      <c r="T200" s="8">
        <v>8</v>
      </c>
      <c r="U200" s="23">
        <f t="shared" si="34"/>
        <v>33.284023668639051</v>
      </c>
      <c r="V200" s="12">
        <f t="shared" si="35"/>
        <v>16.326530612244898</v>
      </c>
      <c r="W200" s="8">
        <v>50</v>
      </c>
      <c r="X200" s="8">
        <v>109</v>
      </c>
      <c r="Y200" s="8">
        <v>0.4</v>
      </c>
      <c r="Z200" s="8" t="s">
        <v>24</v>
      </c>
      <c r="AA200" s="8" t="s">
        <v>25</v>
      </c>
      <c r="AB200" s="8">
        <v>100</v>
      </c>
      <c r="AC200" s="8">
        <v>1</v>
      </c>
      <c r="AD200" s="8">
        <f t="shared" si="36"/>
        <v>1</v>
      </c>
      <c r="AE200" s="8">
        <f t="shared" si="37"/>
        <v>0</v>
      </c>
      <c r="AF200" s="8">
        <v>5</v>
      </c>
      <c r="AG200" s="14" t="e">
        <f>VLOOKUP(H200,#REF!,2)</f>
        <v>#REF!</v>
      </c>
      <c r="AH200" s="13" t="e">
        <f t="shared" si="31"/>
        <v>#REF!</v>
      </c>
      <c r="AI200" s="8">
        <f t="shared" si="32"/>
        <v>0</v>
      </c>
      <c r="AJ200" s="8" t="e">
        <f t="shared" si="33"/>
        <v>#REF!</v>
      </c>
      <c r="AK200" s="9">
        <v>44704.838194444441</v>
      </c>
      <c r="AL200" s="24">
        <v>5.9999999986030161</v>
      </c>
      <c r="AM200" s="8" t="s">
        <v>26</v>
      </c>
      <c r="AN200" s="8" t="s">
        <v>25</v>
      </c>
      <c r="AO200" s="8">
        <v>6</v>
      </c>
      <c r="AP200" s="8" t="s">
        <v>26</v>
      </c>
      <c r="AQ200" s="8" t="s">
        <v>26</v>
      </c>
    </row>
    <row r="201" spans="1:43" x14ac:dyDescent="0.25">
      <c r="A201" s="8">
        <v>225</v>
      </c>
      <c r="B201" s="8">
        <v>1</v>
      </c>
      <c r="C201" s="34" t="s">
        <v>71</v>
      </c>
      <c r="D201" s="8">
        <v>1</v>
      </c>
      <c r="E201" s="34">
        <v>20220307</v>
      </c>
      <c r="F201" s="35">
        <v>44627.743750000001</v>
      </c>
      <c r="G201" s="36">
        <v>1016</v>
      </c>
      <c r="H201" s="34">
        <v>1042</v>
      </c>
      <c r="I201" s="41" t="s">
        <v>24</v>
      </c>
      <c r="J201" s="20" t="s">
        <v>102</v>
      </c>
      <c r="K201" s="4">
        <f>10^(1.154*LOG(H201/10)-1.838)</f>
        <v>3.0947056490891121</v>
      </c>
      <c r="L201" s="37"/>
      <c r="M201" s="42">
        <v>0</v>
      </c>
      <c r="N201" s="37">
        <v>35.799999999999997</v>
      </c>
      <c r="O201" s="36">
        <v>151</v>
      </c>
      <c r="P201" s="34" t="s">
        <v>27</v>
      </c>
      <c r="Q201" s="34" t="s">
        <v>22</v>
      </c>
      <c r="R201" s="34" t="s">
        <v>29</v>
      </c>
      <c r="S201" s="34">
        <v>20</v>
      </c>
      <c r="T201" s="34">
        <v>9</v>
      </c>
      <c r="U201" s="28">
        <f t="shared" si="34"/>
        <v>41.765847264967825</v>
      </c>
      <c r="V201" s="12">
        <f t="shared" si="35"/>
        <v>5.9602649006622519</v>
      </c>
      <c r="W201" s="34">
        <v>56</v>
      </c>
      <c r="X201" s="34">
        <v>132</v>
      </c>
      <c r="Y201" s="34">
        <v>0.5</v>
      </c>
      <c r="Z201" s="34" t="s">
        <v>24</v>
      </c>
      <c r="AA201" s="34" t="s">
        <v>25</v>
      </c>
      <c r="AB201" s="34">
        <v>100</v>
      </c>
      <c r="AC201" s="34">
        <v>1</v>
      </c>
      <c r="AD201" s="8">
        <f t="shared" si="36"/>
        <v>1</v>
      </c>
      <c r="AE201" s="8">
        <f t="shared" si="37"/>
        <v>0</v>
      </c>
      <c r="AF201" s="8">
        <v>5</v>
      </c>
      <c r="AG201" s="38">
        <f>VLOOKUP(H201,'[1]gape_95%CL'!A$6:B$171,2)</f>
        <v>28.208296754751828</v>
      </c>
      <c r="AH201" s="39">
        <f t="shared" si="31"/>
        <v>0.70901125913002527</v>
      </c>
      <c r="AI201" s="34">
        <f t="shared" si="32"/>
        <v>0</v>
      </c>
      <c r="AJ201" s="34">
        <f t="shared" si="33"/>
        <v>0</v>
      </c>
      <c r="AK201" s="35">
        <v>44627.835416666669</v>
      </c>
      <c r="AL201" s="24">
        <v>5.9999999986030161</v>
      </c>
      <c r="AM201" s="34" t="s">
        <v>26</v>
      </c>
      <c r="AN201" s="34" t="s">
        <v>25</v>
      </c>
      <c r="AO201" s="34">
        <v>6</v>
      </c>
      <c r="AP201" s="34" t="s">
        <v>26</v>
      </c>
      <c r="AQ201" s="34" t="s">
        <v>26</v>
      </c>
    </row>
    <row r="202" spans="1:43" x14ac:dyDescent="0.25">
      <c r="A202" s="8">
        <v>153</v>
      </c>
      <c r="B202" s="8">
        <v>1</v>
      </c>
      <c r="C202" s="8" t="s">
        <v>71</v>
      </c>
      <c r="D202" s="8">
        <v>1</v>
      </c>
      <c r="E202" s="8">
        <v>20220314</v>
      </c>
      <c r="F202" s="9">
        <v>44634.734722222223</v>
      </c>
      <c r="G202" s="10">
        <v>1022</v>
      </c>
      <c r="H202" s="8">
        <v>890</v>
      </c>
      <c r="I202" s="8" t="s">
        <v>24</v>
      </c>
      <c r="J202" s="18" t="s">
        <v>103</v>
      </c>
      <c r="K202" s="6">
        <v>2.4</v>
      </c>
      <c r="L202" s="7">
        <v>19.8</v>
      </c>
      <c r="M202" s="16">
        <v>19.722222222222221</v>
      </c>
      <c r="N202" s="5">
        <v>28.9</v>
      </c>
      <c r="O202" s="10">
        <v>66</v>
      </c>
      <c r="P202" s="8" t="s">
        <v>21</v>
      </c>
      <c r="Q202" s="8" t="s">
        <v>30</v>
      </c>
      <c r="R202" s="8" t="s">
        <v>29</v>
      </c>
      <c r="S202" s="8">
        <v>16</v>
      </c>
      <c r="T202" s="8">
        <v>7</v>
      </c>
      <c r="U202" s="23">
        <f t="shared" si="34"/>
        <v>44.44444444444445</v>
      </c>
      <c r="V202" s="12">
        <f t="shared" si="35"/>
        <v>10.606060606060606</v>
      </c>
      <c r="W202" s="8">
        <v>44</v>
      </c>
      <c r="X202" s="8">
        <v>118</v>
      </c>
      <c r="Y202" s="8">
        <v>0.5</v>
      </c>
      <c r="Z202" s="8" t="s">
        <v>26</v>
      </c>
      <c r="AA202" s="8" t="s">
        <v>31</v>
      </c>
      <c r="AB202" s="8">
        <v>85</v>
      </c>
      <c r="AC202" s="8">
        <v>1</v>
      </c>
      <c r="AD202" s="8">
        <f t="shared" si="36"/>
        <v>1</v>
      </c>
      <c r="AE202" s="8">
        <f t="shared" si="37"/>
        <v>0</v>
      </c>
      <c r="AF202" s="8">
        <v>5</v>
      </c>
      <c r="AG202" s="14">
        <f>VLOOKUP(H202,'[1]gape_95%CL'!A$6:B$171,2)</f>
        <v>24.077335256373264</v>
      </c>
      <c r="AH202" s="13">
        <f t="shared" si="31"/>
        <v>0.66452536502206172</v>
      </c>
      <c r="AI202" s="8">
        <f t="shared" si="32"/>
        <v>0</v>
      </c>
      <c r="AJ202" s="8">
        <f t="shared" si="33"/>
        <v>0</v>
      </c>
      <c r="AK202" s="9">
        <v>44634.784722222219</v>
      </c>
      <c r="AL202" s="24">
        <v>5.9999999986030161</v>
      </c>
      <c r="AM202" s="8" t="s">
        <v>26</v>
      </c>
      <c r="AN202" s="8" t="s">
        <v>25</v>
      </c>
      <c r="AO202" s="8">
        <v>6</v>
      </c>
      <c r="AP202" s="8" t="s">
        <v>26</v>
      </c>
      <c r="AQ202" s="8" t="s">
        <v>26</v>
      </c>
    </row>
    <row r="203" spans="1:43" x14ac:dyDescent="0.25">
      <c r="A203" s="8">
        <v>134</v>
      </c>
      <c r="B203" s="8">
        <v>1</v>
      </c>
      <c r="C203" s="8" t="s">
        <v>71</v>
      </c>
      <c r="D203" s="8">
        <v>1</v>
      </c>
      <c r="E203" s="8">
        <v>20220321</v>
      </c>
      <c r="F203" s="9">
        <v>44641.75277777778</v>
      </c>
      <c r="G203" s="10">
        <v>1058</v>
      </c>
      <c r="H203" s="8">
        <v>856</v>
      </c>
      <c r="I203" s="8" t="s">
        <v>24</v>
      </c>
      <c r="J203" s="18" t="s">
        <v>103</v>
      </c>
      <c r="K203" s="6">
        <v>2.4</v>
      </c>
      <c r="L203" s="7">
        <v>19.5</v>
      </c>
      <c r="M203" s="16">
        <v>18.888888888888889</v>
      </c>
      <c r="N203" s="5">
        <v>26.2</v>
      </c>
      <c r="O203" s="10">
        <v>55</v>
      </c>
      <c r="P203" s="8" t="s">
        <v>27</v>
      </c>
      <c r="Q203" s="8" t="s">
        <v>22</v>
      </c>
      <c r="R203" s="8" t="s">
        <v>29</v>
      </c>
      <c r="S203" s="8">
        <v>16</v>
      </c>
      <c r="T203" s="8">
        <v>7</v>
      </c>
      <c r="U203" s="23">
        <f t="shared" si="34"/>
        <v>44.44444444444445</v>
      </c>
      <c r="V203" s="12">
        <f t="shared" si="35"/>
        <v>12.727272727272727</v>
      </c>
      <c r="W203" s="8">
        <v>50</v>
      </c>
      <c r="X203" s="8">
        <v>98</v>
      </c>
      <c r="Y203" s="8">
        <v>0.6</v>
      </c>
      <c r="Z203" s="8" t="s">
        <v>24</v>
      </c>
      <c r="AA203" s="8" t="s">
        <v>25</v>
      </c>
      <c r="AB203" s="8">
        <v>100</v>
      </c>
      <c r="AC203" s="8">
        <v>1</v>
      </c>
      <c r="AD203" s="8">
        <f t="shared" si="36"/>
        <v>1</v>
      </c>
      <c r="AE203" s="8">
        <f t="shared" si="37"/>
        <v>0</v>
      </c>
      <c r="AF203" s="8">
        <v>5</v>
      </c>
      <c r="AG203" s="14">
        <f>VLOOKUP(H203,'[1]gape_95%CL'!A$6:B$171,2)</f>
        <v>23.003168595925608</v>
      </c>
      <c r="AH203" s="13">
        <f t="shared" si="31"/>
        <v>0.69555635056441611</v>
      </c>
      <c r="AI203" s="8">
        <f t="shared" si="32"/>
        <v>0</v>
      </c>
      <c r="AJ203" s="8">
        <f t="shared" si="33"/>
        <v>0</v>
      </c>
      <c r="AK203" s="9">
        <v>44641.804861111108</v>
      </c>
      <c r="AL203" s="24">
        <v>5.9999999986030161</v>
      </c>
      <c r="AM203" s="8" t="s">
        <v>26</v>
      </c>
      <c r="AN203" s="8" t="s">
        <v>25</v>
      </c>
      <c r="AO203" s="8">
        <v>6</v>
      </c>
      <c r="AP203" s="8" t="s">
        <v>26</v>
      </c>
      <c r="AQ203" s="8" t="s">
        <v>26</v>
      </c>
    </row>
    <row r="204" spans="1:43" x14ac:dyDescent="0.25">
      <c r="A204" s="8">
        <v>129</v>
      </c>
      <c r="B204" s="8">
        <v>1</v>
      </c>
      <c r="C204" s="8" t="s">
        <v>71</v>
      </c>
      <c r="D204" s="8">
        <v>1</v>
      </c>
      <c r="E204" s="8">
        <v>20220523</v>
      </c>
      <c r="F204" s="9">
        <v>37399.736111111109</v>
      </c>
      <c r="G204" s="10">
        <v>1209</v>
      </c>
      <c r="H204" s="8">
        <v>852</v>
      </c>
      <c r="I204" s="8" t="s">
        <v>24</v>
      </c>
      <c r="J204" s="18" t="s">
        <v>103</v>
      </c>
      <c r="K204" s="6">
        <v>2.4</v>
      </c>
      <c r="L204" s="7">
        <v>19.399999999999999</v>
      </c>
      <c r="M204" s="16">
        <v>20</v>
      </c>
      <c r="N204" s="5">
        <v>24.7</v>
      </c>
      <c r="O204" s="10">
        <v>53</v>
      </c>
      <c r="P204" s="8" t="s">
        <v>27</v>
      </c>
      <c r="Q204" s="8" t="s">
        <v>30</v>
      </c>
      <c r="R204" s="8" t="s">
        <v>29</v>
      </c>
      <c r="S204" s="8">
        <v>17</v>
      </c>
      <c r="T204" s="8">
        <v>8</v>
      </c>
      <c r="U204" s="23">
        <f t="shared" si="34"/>
        <v>50.173611111111107</v>
      </c>
      <c r="V204" s="12">
        <f t="shared" si="35"/>
        <v>15.09433962264151</v>
      </c>
      <c r="W204" s="8">
        <v>55</v>
      </c>
      <c r="X204" s="8">
        <v>112</v>
      </c>
      <c r="Y204" s="8">
        <v>0.6</v>
      </c>
      <c r="Z204" s="8" t="s">
        <v>24</v>
      </c>
      <c r="AA204" s="8" t="s">
        <v>25</v>
      </c>
      <c r="AB204" s="8">
        <v>100</v>
      </c>
      <c r="AC204" s="8">
        <v>1</v>
      </c>
      <c r="AD204" s="8">
        <f t="shared" si="36"/>
        <v>1</v>
      </c>
      <c r="AE204" s="8">
        <f t="shared" si="37"/>
        <v>0</v>
      </c>
      <c r="AF204" s="8">
        <v>5</v>
      </c>
      <c r="AG204" s="14" t="e">
        <f>VLOOKUP(H204,#REF!,2)</f>
        <v>#REF!</v>
      </c>
      <c r="AH204" s="13" t="e">
        <f t="shared" si="31"/>
        <v>#REF!</v>
      </c>
      <c r="AI204" s="8">
        <f t="shared" si="32"/>
        <v>0</v>
      </c>
      <c r="AJ204" s="8" t="e">
        <f t="shared" si="33"/>
        <v>#REF!</v>
      </c>
      <c r="AK204" s="9">
        <v>44704.823611111111</v>
      </c>
      <c r="AL204" s="24">
        <v>5.9999999986030161</v>
      </c>
      <c r="AM204" s="8" t="s">
        <v>26</v>
      </c>
      <c r="AN204" s="8" t="s">
        <v>25</v>
      </c>
      <c r="AO204" s="8">
        <v>6</v>
      </c>
      <c r="AP204" s="8" t="s">
        <v>26</v>
      </c>
      <c r="AQ204" s="8" t="s">
        <v>26</v>
      </c>
    </row>
    <row r="205" spans="1:43" x14ac:dyDescent="0.25">
      <c r="A205" s="8">
        <v>91</v>
      </c>
      <c r="B205" s="8">
        <v>1</v>
      </c>
      <c r="C205" s="8" t="s">
        <v>71</v>
      </c>
      <c r="D205" s="8">
        <v>1</v>
      </c>
      <c r="E205" s="8">
        <v>20220509</v>
      </c>
      <c r="F205" s="9">
        <v>44690.726388888892</v>
      </c>
      <c r="G205" s="10">
        <v>1150</v>
      </c>
      <c r="H205" s="8">
        <v>733</v>
      </c>
      <c r="I205" s="8" t="s">
        <v>24</v>
      </c>
      <c r="J205" s="18" t="s">
        <v>103</v>
      </c>
      <c r="K205" s="6">
        <v>2.2000000000000002</v>
      </c>
      <c r="L205" s="7">
        <v>17</v>
      </c>
      <c r="M205" s="16">
        <v>18.611111111111111</v>
      </c>
      <c r="N205" s="5">
        <v>23.7</v>
      </c>
      <c r="O205" s="10">
        <v>30</v>
      </c>
      <c r="P205" s="8" t="s">
        <v>21</v>
      </c>
      <c r="Q205" s="8" t="s">
        <v>22</v>
      </c>
      <c r="R205" s="8" t="s">
        <v>29</v>
      </c>
      <c r="S205" s="8">
        <v>16</v>
      </c>
      <c r="T205" s="8">
        <v>6</v>
      </c>
      <c r="U205" s="23">
        <f t="shared" si="34"/>
        <v>52.892561983471062</v>
      </c>
      <c r="V205" s="12">
        <f t="shared" si="35"/>
        <v>20</v>
      </c>
      <c r="W205" s="8">
        <v>50</v>
      </c>
      <c r="X205" s="8">
        <v>92</v>
      </c>
      <c r="Y205" s="8">
        <v>0.6</v>
      </c>
      <c r="Z205" s="8" t="s">
        <v>24</v>
      </c>
      <c r="AA205" s="8" t="s">
        <v>25</v>
      </c>
      <c r="AB205" s="8">
        <v>100</v>
      </c>
      <c r="AC205" s="8">
        <v>1</v>
      </c>
      <c r="AD205" s="8">
        <f t="shared" si="36"/>
        <v>1</v>
      </c>
      <c r="AE205" s="8">
        <f t="shared" si="37"/>
        <v>0</v>
      </c>
      <c r="AF205" s="8">
        <v>5</v>
      </c>
      <c r="AG205" s="14" t="e">
        <f>VLOOKUP(H205,#REF!,2)</f>
        <v>#REF!</v>
      </c>
      <c r="AH205" s="13" t="e">
        <f t="shared" si="31"/>
        <v>#REF!</v>
      </c>
      <c r="AI205" s="8">
        <f t="shared" si="32"/>
        <v>0</v>
      </c>
      <c r="AJ205" s="8" t="e">
        <f t="shared" si="33"/>
        <v>#REF!</v>
      </c>
      <c r="AK205" s="9">
        <v>44690.786111111112</v>
      </c>
      <c r="AL205" s="24">
        <v>5.9999999986030161</v>
      </c>
      <c r="AM205" s="8" t="s">
        <v>26</v>
      </c>
      <c r="AN205" s="8" t="s">
        <v>25</v>
      </c>
      <c r="AO205" s="8">
        <v>6</v>
      </c>
      <c r="AP205" s="8" t="s">
        <v>26</v>
      </c>
      <c r="AQ205" s="8" t="s">
        <v>26</v>
      </c>
    </row>
    <row r="206" spans="1:43" x14ac:dyDescent="0.25">
      <c r="A206" s="8">
        <v>64</v>
      </c>
      <c r="B206" s="8">
        <v>2</v>
      </c>
      <c r="C206" s="25" t="s">
        <v>71</v>
      </c>
      <c r="D206" s="8">
        <v>1</v>
      </c>
      <c r="E206" s="25">
        <v>20220328</v>
      </c>
      <c r="F206" s="26">
        <v>44648.689583333333</v>
      </c>
      <c r="G206" s="27">
        <v>1069</v>
      </c>
      <c r="H206" s="25">
        <v>1410</v>
      </c>
      <c r="I206" s="25" t="s">
        <v>26</v>
      </c>
      <c r="J206" s="20" t="s">
        <v>102</v>
      </c>
      <c r="K206" s="4">
        <f>10^(1.154*LOG(H206/10)-1.838)</f>
        <v>4.3873153944745171</v>
      </c>
      <c r="L206" s="1"/>
      <c r="M206" s="2"/>
      <c r="N206" s="1">
        <v>40.4</v>
      </c>
      <c r="O206" s="27">
        <v>430</v>
      </c>
      <c r="P206" s="25" t="s">
        <v>21</v>
      </c>
      <c r="Q206" s="25" t="s">
        <v>38</v>
      </c>
      <c r="R206" s="25" t="s">
        <v>23</v>
      </c>
      <c r="S206" s="25">
        <v>32</v>
      </c>
      <c r="T206" s="25">
        <v>39</v>
      </c>
      <c r="U206" s="28">
        <f t="shared" si="34"/>
        <v>53.198850046822997</v>
      </c>
      <c r="V206" s="12">
        <f t="shared" si="35"/>
        <v>9.0697674418604652</v>
      </c>
      <c r="W206" s="25">
        <v>89</v>
      </c>
      <c r="X206" s="25">
        <v>181</v>
      </c>
      <c r="Y206" s="25">
        <v>0.8</v>
      </c>
      <c r="Z206" s="25" t="s">
        <v>24</v>
      </c>
      <c r="AA206" s="25" t="s">
        <v>25</v>
      </c>
      <c r="AB206" s="25">
        <v>100</v>
      </c>
      <c r="AC206" s="25">
        <v>1</v>
      </c>
      <c r="AD206" s="8">
        <f t="shared" si="36"/>
        <v>1</v>
      </c>
      <c r="AE206" s="8">
        <f t="shared" si="37"/>
        <v>0</v>
      </c>
      <c r="AF206" s="8">
        <v>5</v>
      </c>
      <c r="AG206" s="29">
        <f>VLOOKUP(H206,'[1]gape_95%CL'!A$6:B$171,2)</f>
        <v>38.980401803350119</v>
      </c>
      <c r="AH206" s="30">
        <f t="shared" si="31"/>
        <v>0.8209253501653182</v>
      </c>
      <c r="AI206" s="25">
        <f t="shared" si="32"/>
        <v>0</v>
      </c>
      <c r="AJ206" s="25">
        <f t="shared" si="33"/>
        <v>0</v>
      </c>
      <c r="AK206" s="26">
        <v>44648.981249999997</v>
      </c>
      <c r="AL206" s="24">
        <v>5.9999999986030161</v>
      </c>
      <c r="AM206" s="25" t="s">
        <v>26</v>
      </c>
      <c r="AN206" s="25" t="s">
        <v>25</v>
      </c>
      <c r="AO206" s="25">
        <v>6</v>
      </c>
      <c r="AP206" s="25" t="s">
        <v>26</v>
      </c>
      <c r="AQ206" s="25" t="s">
        <v>26</v>
      </c>
    </row>
    <row r="207" spans="1:43" x14ac:dyDescent="0.25">
      <c r="A207" s="8">
        <v>16</v>
      </c>
      <c r="B207" s="8">
        <v>2</v>
      </c>
      <c r="C207" s="25" t="s">
        <v>71</v>
      </c>
      <c r="D207" s="8">
        <v>1</v>
      </c>
      <c r="E207" s="25">
        <v>20220307</v>
      </c>
      <c r="F207" s="26">
        <v>44627.739583333336</v>
      </c>
      <c r="G207" s="27">
        <v>1004</v>
      </c>
      <c r="H207" s="25">
        <v>1395</v>
      </c>
      <c r="I207" s="25" t="s">
        <v>26</v>
      </c>
      <c r="J207" s="20" t="s">
        <v>102</v>
      </c>
      <c r="K207" s="4">
        <f>10^(1.154*LOG(H207/10)-1.838)</f>
        <v>4.3334983504117615</v>
      </c>
      <c r="L207" s="1"/>
      <c r="M207" s="2"/>
      <c r="N207" s="1">
        <v>44.2</v>
      </c>
      <c r="O207" s="27">
        <v>361</v>
      </c>
      <c r="P207" s="25" t="s">
        <v>21</v>
      </c>
      <c r="Q207" s="25" t="s">
        <v>22</v>
      </c>
      <c r="R207" s="25" t="s">
        <v>23</v>
      </c>
      <c r="S207" s="25">
        <v>32</v>
      </c>
      <c r="T207" s="25">
        <v>34</v>
      </c>
      <c r="U207" s="28">
        <f t="shared" si="34"/>
        <v>54.528391323087973</v>
      </c>
      <c r="V207" s="12">
        <f t="shared" si="35"/>
        <v>9.418282548476455</v>
      </c>
      <c r="W207" s="25">
        <v>89</v>
      </c>
      <c r="X207" s="25">
        <v>173</v>
      </c>
      <c r="Y207" s="25">
        <v>0.8</v>
      </c>
      <c r="Z207" s="25" t="s">
        <v>24</v>
      </c>
      <c r="AA207" s="25" t="s">
        <v>25</v>
      </c>
      <c r="AB207" s="25">
        <v>100</v>
      </c>
      <c r="AC207" s="25">
        <v>1</v>
      </c>
      <c r="AD207" s="8">
        <f t="shared" si="36"/>
        <v>1</v>
      </c>
      <c r="AE207" s="8">
        <f t="shared" si="37"/>
        <v>0</v>
      </c>
      <c r="AF207" s="8">
        <v>5</v>
      </c>
      <c r="AG207" s="29">
        <f>VLOOKUP(H207,'[1]gape_95%CL'!A$6:B$171,2)</f>
        <v>38.381819415130749</v>
      </c>
      <c r="AH207" s="30">
        <f t="shared" si="31"/>
        <v>0.83372806416219736</v>
      </c>
      <c r="AI207" s="25">
        <f t="shared" si="32"/>
        <v>0</v>
      </c>
      <c r="AJ207" s="25">
        <f t="shared" si="33"/>
        <v>0</v>
      </c>
      <c r="AK207" s="26">
        <v>44627.818749999999</v>
      </c>
      <c r="AL207" s="24">
        <v>5.9999999986030161</v>
      </c>
      <c r="AM207" s="25" t="s">
        <v>26</v>
      </c>
      <c r="AN207" s="25" t="s">
        <v>25</v>
      </c>
      <c r="AO207" s="25">
        <v>6</v>
      </c>
      <c r="AP207" s="25" t="s">
        <v>26</v>
      </c>
      <c r="AQ207" s="25" t="s">
        <v>26</v>
      </c>
    </row>
    <row r="208" spans="1:43" x14ac:dyDescent="0.25">
      <c r="A208" s="8">
        <v>122</v>
      </c>
      <c r="B208" s="8">
        <v>1</v>
      </c>
      <c r="C208" s="8" t="s">
        <v>71</v>
      </c>
      <c r="D208" s="8">
        <v>1</v>
      </c>
      <c r="E208" s="8">
        <v>20220321</v>
      </c>
      <c r="F208" s="9">
        <v>44641.737500000003</v>
      </c>
      <c r="G208" s="10">
        <v>1055</v>
      </c>
      <c r="H208" s="8">
        <v>832</v>
      </c>
      <c r="I208" s="8" t="s">
        <v>24</v>
      </c>
      <c r="J208" s="18" t="s">
        <v>103</v>
      </c>
      <c r="K208" s="6">
        <v>2.2999999999999998</v>
      </c>
      <c r="L208" s="7">
        <v>19.100000000000001</v>
      </c>
      <c r="M208" s="16">
        <v>18.333333333333332</v>
      </c>
      <c r="N208" s="5">
        <v>24.6</v>
      </c>
      <c r="O208" s="10">
        <v>45</v>
      </c>
      <c r="P208" s="8" t="s">
        <v>21</v>
      </c>
      <c r="Q208" s="8" t="s">
        <v>22</v>
      </c>
      <c r="R208" s="8" t="s">
        <v>29</v>
      </c>
      <c r="S208" s="8">
        <v>18</v>
      </c>
      <c r="T208" s="8">
        <v>9</v>
      </c>
      <c r="U208" s="23">
        <f t="shared" si="34"/>
        <v>61.247637051039717</v>
      </c>
      <c r="V208" s="12">
        <f t="shared" si="35"/>
        <v>20</v>
      </c>
      <c r="W208" s="8">
        <v>58</v>
      </c>
      <c r="X208" s="8">
        <v>107</v>
      </c>
      <c r="Y208" s="8">
        <v>0.7</v>
      </c>
      <c r="Z208" s="8" t="s">
        <v>24</v>
      </c>
      <c r="AA208" s="8" t="s">
        <v>25</v>
      </c>
      <c r="AB208" s="8">
        <v>100</v>
      </c>
      <c r="AC208" s="8">
        <v>1</v>
      </c>
      <c r="AD208" s="8">
        <f t="shared" si="36"/>
        <v>1</v>
      </c>
      <c r="AE208" s="8">
        <f t="shared" si="37"/>
        <v>0</v>
      </c>
      <c r="AF208" s="8">
        <v>5</v>
      </c>
      <c r="AG208" s="14">
        <f>VLOOKUP(H208,'[1]gape_95%CL'!A$6:B$171,2)</f>
        <v>22.470263135934445</v>
      </c>
      <c r="AH208" s="13">
        <f t="shared" si="31"/>
        <v>0.8010587099540637</v>
      </c>
      <c r="AI208" s="8">
        <f t="shared" si="32"/>
        <v>0</v>
      </c>
      <c r="AJ208" s="8">
        <f t="shared" si="33"/>
        <v>0</v>
      </c>
      <c r="AK208" s="9">
        <v>44641.850694444445</v>
      </c>
      <c r="AL208" s="24">
        <v>5.9999999986030161</v>
      </c>
      <c r="AM208" s="8" t="s">
        <v>26</v>
      </c>
      <c r="AN208" s="8" t="s">
        <v>25</v>
      </c>
      <c r="AO208" s="8">
        <v>6</v>
      </c>
      <c r="AP208" s="8" t="s">
        <v>26</v>
      </c>
      <c r="AQ208" s="8" t="s">
        <v>26</v>
      </c>
    </row>
    <row r="209" spans="1:43" x14ac:dyDescent="0.25">
      <c r="A209" s="8">
        <v>53</v>
      </c>
      <c r="B209" s="8">
        <v>1</v>
      </c>
      <c r="C209" s="25" t="s">
        <v>71</v>
      </c>
      <c r="D209" s="8">
        <v>1</v>
      </c>
      <c r="E209" s="25">
        <v>20220509</v>
      </c>
      <c r="F209" s="26">
        <v>44690.718055555553</v>
      </c>
      <c r="G209" s="27">
        <v>1044</v>
      </c>
      <c r="H209" s="25">
        <v>1258</v>
      </c>
      <c r="I209" s="25" t="s">
        <v>26</v>
      </c>
      <c r="J209" s="20" t="s">
        <v>102</v>
      </c>
      <c r="K209" s="4">
        <f>10^(1.154*LOG(H209/10)-1.838)</f>
        <v>3.8461964248267981</v>
      </c>
      <c r="L209" s="1"/>
      <c r="M209" s="2"/>
      <c r="N209" s="1">
        <v>36.6</v>
      </c>
      <c r="O209" s="27">
        <v>276</v>
      </c>
      <c r="P209" s="25" t="s">
        <v>21</v>
      </c>
      <c r="Q209" s="25" t="s">
        <v>22</v>
      </c>
      <c r="R209" s="25" t="s">
        <v>23</v>
      </c>
      <c r="S209" s="25">
        <v>32</v>
      </c>
      <c r="T209" s="25">
        <v>38</v>
      </c>
      <c r="U209" s="28">
        <f t="shared" si="34"/>
        <v>69.220867378526393</v>
      </c>
      <c r="V209" s="12">
        <f t="shared" si="35"/>
        <v>13.768115942028986</v>
      </c>
      <c r="W209" s="25">
        <v>95</v>
      </c>
      <c r="X209" s="25">
        <v>165</v>
      </c>
      <c r="Y209" s="25">
        <v>1</v>
      </c>
      <c r="Z209" s="25" t="s">
        <v>24</v>
      </c>
      <c r="AA209" s="25" t="s">
        <v>25</v>
      </c>
      <c r="AB209" s="25">
        <v>100</v>
      </c>
      <c r="AC209" s="25">
        <v>1</v>
      </c>
      <c r="AD209" s="8">
        <f t="shared" si="36"/>
        <v>1</v>
      </c>
      <c r="AE209" s="8">
        <f t="shared" si="37"/>
        <v>0</v>
      </c>
      <c r="AF209" s="8">
        <v>5</v>
      </c>
      <c r="AG209" s="29">
        <f>VLOOKUP(H209,'[1]gape_95%CL'!A$6:B$171,2)</f>
        <v>34.237929674994412</v>
      </c>
      <c r="AH209" s="30">
        <f t="shared" si="31"/>
        <v>0.93463595210814165</v>
      </c>
      <c r="AI209" s="25">
        <f t="shared" si="32"/>
        <v>0</v>
      </c>
      <c r="AJ209" s="25">
        <f t="shared" si="33"/>
        <v>0</v>
      </c>
      <c r="AK209" s="26">
        <v>44690.73333333333</v>
      </c>
      <c r="AL209" s="24">
        <v>5.9999999986030161</v>
      </c>
      <c r="AM209" s="25" t="s">
        <v>26</v>
      </c>
      <c r="AN209" s="25" t="s">
        <v>25</v>
      </c>
      <c r="AO209" s="25">
        <v>6</v>
      </c>
      <c r="AP209" s="25" t="s">
        <v>26</v>
      </c>
      <c r="AQ209" s="25" t="s">
        <v>26</v>
      </c>
    </row>
    <row r="210" spans="1:43" x14ac:dyDescent="0.25">
      <c r="A210" s="8">
        <v>190</v>
      </c>
      <c r="B210" s="8">
        <v>1</v>
      </c>
      <c r="C210" s="8" t="s">
        <v>71</v>
      </c>
      <c r="D210" s="8">
        <v>1</v>
      </c>
      <c r="E210" s="8">
        <v>20220509</v>
      </c>
      <c r="F210" s="9">
        <v>44690.716666666667</v>
      </c>
      <c r="G210" s="10">
        <v>1147</v>
      </c>
      <c r="H210" s="8">
        <v>954</v>
      </c>
      <c r="I210" s="8" t="s">
        <v>24</v>
      </c>
      <c r="J210" s="18" t="s">
        <v>103</v>
      </c>
      <c r="K210" s="6">
        <v>2.8</v>
      </c>
      <c r="L210" s="7">
        <v>21.5</v>
      </c>
      <c r="M210" s="16">
        <v>18.055555555555557</v>
      </c>
      <c r="N210" s="5">
        <v>31.4</v>
      </c>
      <c r="O210" s="10">
        <v>83</v>
      </c>
      <c r="P210" s="8" t="s">
        <v>21</v>
      </c>
      <c r="Q210" s="8" t="s">
        <v>22</v>
      </c>
      <c r="R210" s="8" t="s">
        <v>29</v>
      </c>
      <c r="S210" s="8">
        <v>17</v>
      </c>
      <c r="T210" s="8">
        <v>9</v>
      </c>
      <c r="U210" s="23">
        <f t="shared" si="34"/>
        <v>36.862244897959187</v>
      </c>
      <c r="V210" s="12">
        <f t="shared" si="35"/>
        <v>10.843373493975903</v>
      </c>
      <c r="W210" s="8">
        <v>55</v>
      </c>
      <c r="X210" s="8">
        <v>116</v>
      </c>
      <c r="Y210" s="8">
        <v>0.5</v>
      </c>
      <c r="Z210" s="8" t="s">
        <v>24</v>
      </c>
      <c r="AA210" s="8" t="s">
        <v>25</v>
      </c>
      <c r="AB210" s="8">
        <v>100</v>
      </c>
      <c r="AC210" s="8">
        <v>1</v>
      </c>
      <c r="AD210" s="8">
        <f t="shared" si="36"/>
        <v>1</v>
      </c>
      <c r="AE210" s="8">
        <f t="shared" si="37"/>
        <v>0</v>
      </c>
      <c r="AF210" s="8">
        <v>5</v>
      </c>
      <c r="AG210" s="14" t="e">
        <f>VLOOKUP(H210,#REF!,2)</f>
        <v>#REF!</v>
      </c>
      <c r="AH210" s="13" t="e">
        <f t="shared" si="31"/>
        <v>#REF!</v>
      </c>
      <c r="AI210" s="8">
        <f t="shared" si="32"/>
        <v>0</v>
      </c>
      <c r="AJ210" s="8" t="e">
        <f t="shared" si="33"/>
        <v>#REF!</v>
      </c>
      <c r="AK210" s="9">
        <v>44690.820833333331</v>
      </c>
      <c r="AL210" s="24">
        <v>7.0000000018626451</v>
      </c>
      <c r="AM210" s="8" t="s">
        <v>26</v>
      </c>
      <c r="AN210" s="8" t="s">
        <v>25</v>
      </c>
      <c r="AO210" s="8">
        <v>6</v>
      </c>
      <c r="AP210" s="8" t="s">
        <v>26</v>
      </c>
      <c r="AQ210" s="8" t="s">
        <v>26</v>
      </c>
    </row>
    <row r="211" spans="1:43" x14ac:dyDescent="0.25">
      <c r="A211" s="8">
        <v>61</v>
      </c>
      <c r="B211" s="8">
        <v>1</v>
      </c>
      <c r="C211" s="25" t="s">
        <v>71</v>
      </c>
      <c r="D211" s="8">
        <v>1</v>
      </c>
      <c r="E211" s="25">
        <v>20220328</v>
      </c>
      <c r="F211" s="26">
        <v>44648.693055555559</v>
      </c>
      <c r="G211" s="27">
        <v>1063</v>
      </c>
      <c r="H211" s="25">
        <v>1388</v>
      </c>
      <c r="I211" s="25" t="s">
        <v>26</v>
      </c>
      <c r="J211" s="20" t="s">
        <v>102</v>
      </c>
      <c r="K211" s="4">
        <f>10^(1.154*LOG(H211/10)-1.838)</f>
        <v>4.3084141533687106</v>
      </c>
      <c r="L211" s="1"/>
      <c r="M211" s="2"/>
      <c r="N211" s="1">
        <v>41.2</v>
      </c>
      <c r="O211" s="27">
        <v>300</v>
      </c>
      <c r="P211" s="25" t="s">
        <v>21</v>
      </c>
      <c r="Q211" s="25" t="s">
        <v>22</v>
      </c>
      <c r="R211" s="25" t="s">
        <v>23</v>
      </c>
      <c r="S211" s="25">
        <v>28</v>
      </c>
      <c r="T211" s="25">
        <v>29</v>
      </c>
      <c r="U211" s="28">
        <f t="shared" si="34"/>
        <v>42.23584378201479</v>
      </c>
      <c r="V211" s="12">
        <f t="shared" si="35"/>
        <v>9.6666666666666661</v>
      </c>
      <c r="W211" s="25">
        <v>78</v>
      </c>
      <c r="X211" s="25">
        <v>175</v>
      </c>
      <c r="Y211" s="25">
        <v>0.7</v>
      </c>
      <c r="Z211" s="25" t="s">
        <v>26</v>
      </c>
      <c r="AA211" s="25" t="s">
        <v>37</v>
      </c>
      <c r="AB211" s="25">
        <v>66</v>
      </c>
      <c r="AC211" s="25">
        <v>1</v>
      </c>
      <c r="AD211" s="8">
        <f t="shared" si="36"/>
        <v>1</v>
      </c>
      <c r="AE211" s="8">
        <f t="shared" si="37"/>
        <v>0</v>
      </c>
      <c r="AF211" s="8">
        <v>5</v>
      </c>
      <c r="AG211" s="29">
        <f>VLOOKUP(H211,'[1]gape_95%CL'!A$6:B$171,2)</f>
        <v>38.083106840101493</v>
      </c>
      <c r="AH211" s="30">
        <f t="shared" si="31"/>
        <v>0.73523413196204923</v>
      </c>
      <c r="AI211" s="25">
        <f t="shared" si="32"/>
        <v>0</v>
      </c>
      <c r="AJ211" s="25">
        <f t="shared" si="33"/>
        <v>0</v>
      </c>
      <c r="AK211" s="26">
        <v>44648.820833333331</v>
      </c>
      <c r="AL211" s="24">
        <v>7.9999999946448952</v>
      </c>
      <c r="AM211" s="25" t="s">
        <v>26</v>
      </c>
      <c r="AN211" s="25" t="s">
        <v>25</v>
      </c>
      <c r="AO211" s="25">
        <v>6</v>
      </c>
      <c r="AP211" s="25" t="s">
        <v>26</v>
      </c>
      <c r="AQ211" s="25" t="s">
        <v>26</v>
      </c>
    </row>
    <row r="212" spans="1:43" x14ac:dyDescent="0.25">
      <c r="A212" s="8">
        <v>107</v>
      </c>
      <c r="B212" s="8">
        <v>1</v>
      </c>
      <c r="C212" s="8" t="s">
        <v>71</v>
      </c>
      <c r="D212" s="8">
        <v>1</v>
      </c>
      <c r="E212" s="8">
        <v>20220328</v>
      </c>
      <c r="F212" s="9">
        <v>44648.696527777778</v>
      </c>
      <c r="G212" s="10">
        <v>1067</v>
      </c>
      <c r="H212" s="8">
        <v>798</v>
      </c>
      <c r="I212" s="8" t="s">
        <v>24</v>
      </c>
      <c r="J212" s="18" t="s">
        <v>103</v>
      </c>
      <c r="K212" s="6">
        <v>2.2999999999999998</v>
      </c>
      <c r="L212" s="7">
        <v>18.5</v>
      </c>
      <c r="M212" s="16">
        <v>22.5</v>
      </c>
      <c r="N212" s="5">
        <v>26</v>
      </c>
      <c r="O212" s="10">
        <v>41</v>
      </c>
      <c r="P212" s="8" t="s">
        <v>27</v>
      </c>
      <c r="Q212" s="8" t="s">
        <v>38</v>
      </c>
      <c r="R212" s="8" t="s">
        <v>29</v>
      </c>
      <c r="S212" s="8">
        <v>17</v>
      </c>
      <c r="T212" s="8">
        <v>8</v>
      </c>
      <c r="U212" s="23">
        <f t="shared" si="34"/>
        <v>54.631379962192817</v>
      </c>
      <c r="V212" s="12">
        <f t="shared" si="35"/>
        <v>19.512195121951219</v>
      </c>
      <c r="W212" s="8">
        <v>44</v>
      </c>
      <c r="X212" s="8">
        <v>110</v>
      </c>
      <c r="Y212" s="8">
        <v>0.7</v>
      </c>
      <c r="Z212" s="8" t="s">
        <v>24</v>
      </c>
      <c r="AA212" s="8" t="s">
        <v>25</v>
      </c>
      <c r="AB212" s="8">
        <v>100</v>
      </c>
      <c r="AC212" s="8">
        <v>1</v>
      </c>
      <c r="AD212" s="8">
        <f t="shared" si="36"/>
        <v>1</v>
      </c>
      <c r="AE212" s="8">
        <f t="shared" si="37"/>
        <v>0</v>
      </c>
      <c r="AF212" s="8">
        <v>5</v>
      </c>
      <c r="AG212" s="14">
        <f>VLOOKUP(H212,'[1]gape_95%CL'!A$6:B$171,2)</f>
        <v>21.412336340101902</v>
      </c>
      <c r="AH212" s="13">
        <f t="shared" si="31"/>
        <v>0.79393484811658321</v>
      </c>
      <c r="AI212" s="8">
        <f t="shared" si="32"/>
        <v>0</v>
      </c>
      <c r="AJ212" s="8">
        <f t="shared" si="33"/>
        <v>0</v>
      </c>
      <c r="AK212" s="9">
        <v>44648.845138888886</v>
      </c>
      <c r="AL212" s="24">
        <v>7.9999999946448952</v>
      </c>
      <c r="AM212" s="8" t="s">
        <v>26</v>
      </c>
      <c r="AN212" s="8" t="s">
        <v>25</v>
      </c>
      <c r="AO212" s="8">
        <v>6</v>
      </c>
      <c r="AP212" s="8" t="s">
        <v>26</v>
      </c>
      <c r="AQ212" s="8" t="s">
        <v>26</v>
      </c>
    </row>
    <row r="213" spans="1:43" x14ac:dyDescent="0.25">
      <c r="A213" s="8">
        <v>36</v>
      </c>
      <c r="B213" s="8">
        <v>2</v>
      </c>
      <c r="C213" s="25" t="s">
        <v>71</v>
      </c>
      <c r="D213" s="8">
        <v>1</v>
      </c>
      <c r="E213" s="25">
        <v>20220307</v>
      </c>
      <c r="F213" s="26">
        <v>44627.75</v>
      </c>
      <c r="G213" s="27">
        <v>1014</v>
      </c>
      <c r="H213" s="25">
        <v>1215</v>
      </c>
      <c r="I213" s="25" t="s">
        <v>26</v>
      </c>
      <c r="J213" s="20" t="s">
        <v>102</v>
      </c>
      <c r="K213" s="4">
        <f>10^(1.154*LOG(H213/10)-1.838)</f>
        <v>3.6948858407686176</v>
      </c>
      <c r="L213" s="1"/>
      <c r="M213" s="2"/>
      <c r="N213" s="1">
        <v>32.6</v>
      </c>
      <c r="O213" s="27">
        <v>254</v>
      </c>
      <c r="P213" s="25" t="s">
        <v>27</v>
      </c>
      <c r="Q213" s="25" t="s">
        <v>22</v>
      </c>
      <c r="R213" s="25" t="s">
        <v>23</v>
      </c>
      <c r="S213" s="25">
        <v>30</v>
      </c>
      <c r="T213" s="25">
        <v>31</v>
      </c>
      <c r="U213" s="28">
        <f t="shared" si="34"/>
        <v>65.923530840395173</v>
      </c>
      <c r="V213" s="12">
        <f t="shared" si="35"/>
        <v>12.204724409448819</v>
      </c>
      <c r="W213" s="25">
        <v>89</v>
      </c>
      <c r="X213" s="25">
        <v>164</v>
      </c>
      <c r="Y213" s="25">
        <v>0.9</v>
      </c>
      <c r="Z213" s="25" t="s">
        <v>24</v>
      </c>
      <c r="AA213" s="25" t="s">
        <v>25</v>
      </c>
      <c r="AB213" s="25">
        <v>100</v>
      </c>
      <c r="AC213" s="25">
        <v>1</v>
      </c>
      <c r="AD213" s="8">
        <f t="shared" si="36"/>
        <v>1</v>
      </c>
      <c r="AE213" s="8">
        <f t="shared" si="37"/>
        <v>0</v>
      </c>
      <c r="AF213" s="8">
        <v>5</v>
      </c>
      <c r="AG213" s="29">
        <f>VLOOKUP(H213,'[1]gape_95%CL'!A$6:B$171,2)</f>
        <v>33.070465350899148</v>
      </c>
      <c r="AH213" s="30">
        <f t="shared" si="31"/>
        <v>0.90715385107770596</v>
      </c>
      <c r="AI213" s="25">
        <f t="shared" si="32"/>
        <v>0</v>
      </c>
      <c r="AJ213" s="25">
        <f t="shared" si="33"/>
        <v>0</v>
      </c>
      <c r="AK213" s="26">
        <v>44627.79583333333</v>
      </c>
      <c r="AL213" s="24">
        <v>7.9999999946448952</v>
      </c>
      <c r="AM213" s="25" t="s">
        <v>26</v>
      </c>
      <c r="AN213" s="25" t="s">
        <v>25</v>
      </c>
      <c r="AO213" s="25">
        <v>6</v>
      </c>
      <c r="AP213" s="25" t="s">
        <v>26</v>
      </c>
      <c r="AQ213" s="25" t="s">
        <v>26</v>
      </c>
    </row>
    <row r="214" spans="1:43" x14ac:dyDescent="0.25">
      <c r="A214" s="8">
        <v>119</v>
      </c>
      <c r="B214" s="8">
        <v>1</v>
      </c>
      <c r="C214" s="8" t="s">
        <v>71</v>
      </c>
      <c r="D214" s="8">
        <v>1</v>
      </c>
      <c r="E214" s="8">
        <v>20220321</v>
      </c>
      <c r="F214" s="9">
        <v>44641.754861111112</v>
      </c>
      <c r="G214" s="10">
        <v>1056</v>
      </c>
      <c r="H214" s="8">
        <v>825</v>
      </c>
      <c r="I214" s="8" t="s">
        <v>24</v>
      </c>
      <c r="J214" s="18" t="s">
        <v>103</v>
      </c>
      <c r="K214" s="6">
        <v>2.4</v>
      </c>
      <c r="L214" s="7">
        <v>18.2</v>
      </c>
      <c r="M214" s="16">
        <v>25</v>
      </c>
      <c r="N214" s="5">
        <v>26.2</v>
      </c>
      <c r="O214" s="10">
        <v>47</v>
      </c>
      <c r="P214" s="8" t="s">
        <v>21</v>
      </c>
      <c r="Q214" s="8" t="s">
        <v>22</v>
      </c>
      <c r="R214" s="8" t="s">
        <v>29</v>
      </c>
      <c r="S214" s="8">
        <v>15</v>
      </c>
      <c r="T214" s="8">
        <v>5</v>
      </c>
      <c r="U214" s="23">
        <f t="shared" si="34"/>
        <v>39.0625</v>
      </c>
      <c r="V214" s="12">
        <f t="shared" si="35"/>
        <v>10.638297872340425</v>
      </c>
      <c r="W214" s="8">
        <v>43</v>
      </c>
      <c r="X214" s="8">
        <v>108</v>
      </c>
      <c r="Y214" s="8">
        <v>0.5</v>
      </c>
      <c r="Z214" s="8" t="s">
        <v>24</v>
      </c>
      <c r="AA214" s="8" t="s">
        <v>25</v>
      </c>
      <c r="AB214" s="8">
        <v>100</v>
      </c>
      <c r="AC214" s="8">
        <v>1</v>
      </c>
      <c r="AD214" s="8">
        <f t="shared" si="36"/>
        <v>1</v>
      </c>
      <c r="AE214" s="8">
        <f t="shared" si="37"/>
        <v>0</v>
      </c>
      <c r="AF214" s="8">
        <v>5</v>
      </c>
      <c r="AG214" s="14">
        <f>VLOOKUP(H214,'[1]gape_95%CL'!A$6:B$171,2)</f>
        <v>22.204817156894507</v>
      </c>
      <c r="AH214" s="13">
        <f t="shared" si="31"/>
        <v>0.67552909325995325</v>
      </c>
      <c r="AI214" s="8">
        <f t="shared" si="32"/>
        <v>0</v>
      </c>
      <c r="AJ214" s="8">
        <f t="shared" si="33"/>
        <v>0</v>
      </c>
      <c r="AK214" s="9">
        <v>44641.818055555559</v>
      </c>
      <c r="AL214" s="24">
        <v>8.0000000051222742</v>
      </c>
      <c r="AM214" s="8" t="s">
        <v>26</v>
      </c>
      <c r="AN214" s="8" t="s">
        <v>25</v>
      </c>
      <c r="AO214" s="8">
        <v>6</v>
      </c>
      <c r="AP214" s="8" t="s">
        <v>26</v>
      </c>
      <c r="AQ214" s="8" t="s">
        <v>26</v>
      </c>
    </row>
    <row r="215" spans="1:43" x14ac:dyDescent="0.25">
      <c r="A215" s="8">
        <v>10</v>
      </c>
      <c r="B215" s="8">
        <v>1</v>
      </c>
      <c r="C215" s="25" t="s">
        <v>71</v>
      </c>
      <c r="D215" s="8">
        <v>1</v>
      </c>
      <c r="E215" s="25">
        <v>20220307</v>
      </c>
      <c r="F215" s="26">
        <v>44627.722222222219</v>
      </c>
      <c r="G215" s="32">
        <v>1001</v>
      </c>
      <c r="H215" s="25">
        <v>1289</v>
      </c>
      <c r="I215" s="25" t="s">
        <v>26</v>
      </c>
      <c r="J215" s="20" t="s">
        <v>102</v>
      </c>
      <c r="K215" s="4">
        <f>10^(1.154*LOG(H215/10)-1.838)</f>
        <v>3.9557775975312466</v>
      </c>
      <c r="L215" s="1"/>
      <c r="M215" s="2">
        <v>19.722222222222221</v>
      </c>
      <c r="N215" s="1">
        <v>41.2</v>
      </c>
      <c r="O215" s="27">
        <v>277</v>
      </c>
      <c r="P215" s="25" t="s">
        <v>21</v>
      </c>
      <c r="Q215" s="25" t="s">
        <v>22</v>
      </c>
      <c r="R215" s="25" t="s">
        <v>23</v>
      </c>
      <c r="S215" s="25">
        <v>28</v>
      </c>
      <c r="T215" s="25">
        <v>24</v>
      </c>
      <c r="U215" s="28">
        <f t="shared" si="34"/>
        <v>50.1016846885354</v>
      </c>
      <c r="V215" s="12">
        <f t="shared" si="35"/>
        <v>8.6642599277978345</v>
      </c>
      <c r="W215" s="25">
        <v>83</v>
      </c>
      <c r="X215" s="25">
        <v>135</v>
      </c>
      <c r="Y215" s="25">
        <v>0.7</v>
      </c>
      <c r="Z215" s="25" t="s">
        <v>24</v>
      </c>
      <c r="AA215" s="25" t="s">
        <v>25</v>
      </c>
      <c r="AB215" s="25">
        <v>100</v>
      </c>
      <c r="AC215" s="25">
        <v>1</v>
      </c>
      <c r="AD215" s="8">
        <f t="shared" si="36"/>
        <v>1</v>
      </c>
      <c r="AE215" s="8">
        <f t="shared" si="37"/>
        <v>0</v>
      </c>
      <c r="AF215" s="8">
        <v>5</v>
      </c>
      <c r="AG215" s="29">
        <f>VLOOKUP(H215,'[1]gape_95%CL'!A$6:B$171,2)</f>
        <v>35.11863072898371</v>
      </c>
      <c r="AH215" s="30">
        <f t="shared" si="31"/>
        <v>0.79729760012799578</v>
      </c>
      <c r="AI215" s="25">
        <f t="shared" si="32"/>
        <v>0</v>
      </c>
      <c r="AJ215" s="25">
        <f t="shared" si="33"/>
        <v>0</v>
      </c>
      <c r="AK215" s="26">
        <v>44627.797222222223</v>
      </c>
      <c r="AL215" s="24">
        <v>8.0000000051222742</v>
      </c>
      <c r="AM215" s="25" t="s">
        <v>26</v>
      </c>
      <c r="AN215" s="25" t="s">
        <v>25</v>
      </c>
      <c r="AO215" s="25">
        <v>6</v>
      </c>
      <c r="AP215" s="25" t="s">
        <v>26</v>
      </c>
      <c r="AQ215" s="25" t="s">
        <v>26</v>
      </c>
    </row>
    <row r="216" spans="1:43" x14ac:dyDescent="0.25">
      <c r="A216" s="8">
        <v>239</v>
      </c>
      <c r="B216" s="8">
        <v>1</v>
      </c>
      <c r="C216" s="8" t="s">
        <v>71</v>
      </c>
      <c r="D216" s="8">
        <v>1</v>
      </c>
      <c r="E216" s="8">
        <v>20220314</v>
      </c>
      <c r="F216" s="9">
        <v>44634.738888888889</v>
      </c>
      <c r="G216" s="10">
        <v>1018</v>
      </c>
      <c r="H216" s="8">
        <v>1074</v>
      </c>
      <c r="I216" s="8" t="s">
        <v>24</v>
      </c>
      <c r="J216" s="18" t="s">
        <v>103</v>
      </c>
      <c r="K216" s="6">
        <v>3.2</v>
      </c>
      <c r="L216" s="7">
        <v>22.9</v>
      </c>
      <c r="M216" s="16">
        <v>20.833333333333332</v>
      </c>
      <c r="N216" s="5">
        <v>32.9</v>
      </c>
      <c r="O216" s="10">
        <v>159</v>
      </c>
      <c r="P216" s="8" t="s">
        <v>27</v>
      </c>
      <c r="Q216" s="8" t="s">
        <v>30</v>
      </c>
      <c r="R216" s="8" t="s">
        <v>23</v>
      </c>
      <c r="S216" s="8">
        <v>30</v>
      </c>
      <c r="T216" s="8">
        <v>29</v>
      </c>
      <c r="U216" s="23">
        <f t="shared" si="34"/>
        <v>87.890624999999986</v>
      </c>
      <c r="V216" s="12">
        <f t="shared" si="35"/>
        <v>18.238993710691823</v>
      </c>
      <c r="W216" s="8">
        <v>88</v>
      </c>
      <c r="X216" s="8">
        <v>174</v>
      </c>
      <c r="Y216" s="8">
        <v>1.2</v>
      </c>
      <c r="Z216" s="8" t="s">
        <v>24</v>
      </c>
      <c r="AA216" s="8" t="s">
        <v>25</v>
      </c>
      <c r="AB216" s="8">
        <v>100</v>
      </c>
      <c r="AC216" s="8">
        <v>1</v>
      </c>
      <c r="AD216" s="8">
        <f t="shared" si="36"/>
        <v>1</v>
      </c>
      <c r="AE216" s="8">
        <f t="shared" si="37"/>
        <v>0</v>
      </c>
      <c r="AF216" s="8">
        <v>5</v>
      </c>
      <c r="AG216" s="14">
        <f>VLOOKUP(H216,'[1]gape_95%CL'!A$6:B$171,2)</f>
        <v>29.053418555443887</v>
      </c>
      <c r="AH216" s="13">
        <f t="shared" si="31"/>
        <v>1.0325807251477037</v>
      </c>
      <c r="AI216" s="8">
        <f t="shared" si="32"/>
        <v>0</v>
      </c>
      <c r="AJ216" s="8">
        <f t="shared" si="33"/>
        <v>0</v>
      </c>
      <c r="AK216" s="9">
        <v>44634.82916666667</v>
      </c>
      <c r="AL216" s="24">
        <v>8.0000000051222742</v>
      </c>
      <c r="AM216" s="8" t="s">
        <v>26</v>
      </c>
      <c r="AN216" s="8" t="s">
        <v>25</v>
      </c>
      <c r="AO216" s="8">
        <v>6</v>
      </c>
      <c r="AP216" s="8" t="s">
        <v>26</v>
      </c>
      <c r="AQ216" s="8" t="s">
        <v>26</v>
      </c>
    </row>
    <row r="217" spans="1:43" x14ac:dyDescent="0.25">
      <c r="A217" s="8">
        <v>319</v>
      </c>
      <c r="B217" s="8">
        <v>1</v>
      </c>
      <c r="C217" s="8" t="s">
        <v>74</v>
      </c>
      <c r="D217" s="8">
        <v>2</v>
      </c>
      <c r="F217" s="9">
        <v>44791.661805555559</v>
      </c>
      <c r="G217" s="10" t="s">
        <v>85</v>
      </c>
      <c r="H217" s="18">
        <v>1740</v>
      </c>
      <c r="I217" s="8" t="s">
        <v>24</v>
      </c>
      <c r="J217" s="18" t="s">
        <v>103</v>
      </c>
      <c r="K217" s="6">
        <v>5.3</v>
      </c>
      <c r="L217" s="7">
        <v>38.5</v>
      </c>
      <c r="M217" s="7">
        <f>72/3.6</f>
        <v>20</v>
      </c>
      <c r="O217" s="19">
        <v>950</v>
      </c>
      <c r="P217" s="8" t="s">
        <v>21</v>
      </c>
      <c r="Q217" s="8" t="s">
        <v>76</v>
      </c>
      <c r="R217" s="8" t="s">
        <v>23</v>
      </c>
      <c r="S217" s="8">
        <v>35</v>
      </c>
      <c r="T217" s="8">
        <v>56</v>
      </c>
      <c r="U217" s="23">
        <f t="shared" si="34"/>
        <v>43.60982556069775</v>
      </c>
      <c r="V217" s="12">
        <f t="shared" si="35"/>
        <v>5.8947368421052628</v>
      </c>
      <c r="AC217" s="8">
        <v>1</v>
      </c>
      <c r="AD217" s="8">
        <f t="shared" si="36"/>
        <v>1</v>
      </c>
      <c r="AE217" s="8">
        <f t="shared" si="37"/>
        <v>0</v>
      </c>
      <c r="AF217" s="8">
        <v>5</v>
      </c>
      <c r="AG217" s="14" t="e">
        <f>VLOOKUP(H217,#REF!,2)</f>
        <v>#REF!</v>
      </c>
      <c r="AH217" s="13" t="e">
        <f t="shared" si="31"/>
        <v>#REF!</v>
      </c>
      <c r="AI217" s="8">
        <f t="shared" si="32"/>
        <v>0</v>
      </c>
      <c r="AJ217" s="8" t="e">
        <f t="shared" si="33"/>
        <v>#REF!</v>
      </c>
      <c r="AL217" s="31">
        <f>52/6</f>
        <v>8.6666666666666661</v>
      </c>
      <c r="AM217" s="8" t="s">
        <v>25</v>
      </c>
      <c r="AN217" s="8" t="s">
        <v>25</v>
      </c>
      <c r="AO217" s="8">
        <v>6</v>
      </c>
      <c r="AP217" s="8" t="s">
        <v>26</v>
      </c>
      <c r="AQ217" s="8" t="s">
        <v>26</v>
      </c>
    </row>
    <row r="218" spans="1:43" x14ac:dyDescent="0.25">
      <c r="A218" s="8">
        <v>163</v>
      </c>
      <c r="B218" s="8">
        <v>1</v>
      </c>
      <c r="C218" s="8" t="s">
        <v>71</v>
      </c>
      <c r="D218" s="8">
        <v>1</v>
      </c>
      <c r="E218" s="8">
        <v>20220509</v>
      </c>
      <c r="F218" s="9">
        <v>44690.716666666667</v>
      </c>
      <c r="G218" s="10">
        <v>1148</v>
      </c>
      <c r="H218" s="8">
        <v>913</v>
      </c>
      <c r="I218" s="8" t="s">
        <v>24</v>
      </c>
      <c r="J218" s="18" t="s">
        <v>103</v>
      </c>
      <c r="K218" s="6">
        <v>2.8</v>
      </c>
      <c r="L218" s="7">
        <v>20.8</v>
      </c>
      <c r="M218" s="16">
        <v>17.5</v>
      </c>
      <c r="N218" s="5">
        <v>30</v>
      </c>
      <c r="O218" s="10">
        <v>60</v>
      </c>
      <c r="P218" s="8" t="s">
        <v>21</v>
      </c>
      <c r="Q218" s="8" t="s">
        <v>22</v>
      </c>
      <c r="R218" s="8" t="s">
        <v>29</v>
      </c>
      <c r="S218" s="8">
        <v>17</v>
      </c>
      <c r="T218" s="8">
        <v>7</v>
      </c>
      <c r="U218" s="23">
        <f t="shared" si="34"/>
        <v>36.862244897959187</v>
      </c>
      <c r="V218" s="12">
        <f t="shared" si="35"/>
        <v>11.666666666666666</v>
      </c>
      <c r="W218" s="8">
        <v>53</v>
      </c>
      <c r="X218" s="8">
        <v>100</v>
      </c>
      <c r="Y218" s="8">
        <v>0.5</v>
      </c>
      <c r="Z218" s="8" t="s">
        <v>24</v>
      </c>
      <c r="AA218" s="8" t="s">
        <v>25</v>
      </c>
      <c r="AB218" s="8">
        <v>100</v>
      </c>
      <c r="AC218" s="8">
        <v>1</v>
      </c>
      <c r="AD218" s="8">
        <f t="shared" si="36"/>
        <v>1</v>
      </c>
      <c r="AE218" s="8">
        <f t="shared" si="37"/>
        <v>0</v>
      </c>
      <c r="AF218" s="8">
        <v>5</v>
      </c>
      <c r="AG218" s="14" t="e">
        <f>VLOOKUP(H218,#REF!,2)</f>
        <v>#REF!</v>
      </c>
      <c r="AH218" s="13" t="e">
        <f t="shared" si="31"/>
        <v>#REF!</v>
      </c>
      <c r="AI218" s="8">
        <f t="shared" si="32"/>
        <v>0</v>
      </c>
      <c r="AJ218" s="8" t="e">
        <f t="shared" si="33"/>
        <v>#REF!</v>
      </c>
      <c r="AK218" s="9">
        <v>44690.852777777778</v>
      </c>
      <c r="AL218" s="24">
        <v>8.9999999979045242</v>
      </c>
      <c r="AM218" s="8" t="s">
        <v>26</v>
      </c>
      <c r="AN218" s="8" t="s">
        <v>25</v>
      </c>
      <c r="AO218" s="8">
        <v>6</v>
      </c>
      <c r="AP218" s="8" t="s">
        <v>26</v>
      </c>
      <c r="AQ218" s="8" t="s">
        <v>26</v>
      </c>
    </row>
    <row r="219" spans="1:43" x14ac:dyDescent="0.25">
      <c r="A219" s="8">
        <v>249</v>
      </c>
      <c r="B219" s="8">
        <v>1</v>
      </c>
      <c r="C219" s="8" t="s">
        <v>71</v>
      </c>
      <c r="D219" s="8">
        <v>1</v>
      </c>
      <c r="E219" s="8">
        <v>20220328</v>
      </c>
      <c r="F219" s="9">
        <v>44648.698611111111</v>
      </c>
      <c r="G219" s="10">
        <v>1066</v>
      </c>
      <c r="H219" s="8">
        <v>1110</v>
      </c>
      <c r="I219" s="8" t="s">
        <v>24</v>
      </c>
      <c r="J219" s="18" t="s">
        <v>103</v>
      </c>
      <c r="K219" s="6">
        <v>4</v>
      </c>
      <c r="L219" s="7">
        <v>25.3</v>
      </c>
      <c r="M219" s="16">
        <v>23.055555555555557</v>
      </c>
      <c r="N219" s="5">
        <v>37.6</v>
      </c>
      <c r="O219" s="10">
        <v>147</v>
      </c>
      <c r="P219" s="8" t="s">
        <v>21</v>
      </c>
      <c r="Q219" s="8" t="s">
        <v>22</v>
      </c>
      <c r="R219" s="8" t="s">
        <v>23</v>
      </c>
      <c r="S219" s="8">
        <v>30</v>
      </c>
      <c r="T219" s="8">
        <v>32</v>
      </c>
      <c r="U219" s="23">
        <f t="shared" si="34"/>
        <v>56.25</v>
      </c>
      <c r="V219" s="12">
        <f t="shared" si="35"/>
        <v>21.768707482993197</v>
      </c>
      <c r="W219" s="8">
        <v>83</v>
      </c>
      <c r="X219" s="8">
        <v>170</v>
      </c>
      <c r="Y219" s="8">
        <v>1.1000000000000001</v>
      </c>
      <c r="Z219" s="8" t="s">
        <v>24</v>
      </c>
      <c r="AA219" s="8" t="s">
        <v>25</v>
      </c>
      <c r="AB219" s="8">
        <v>100</v>
      </c>
      <c r="AC219" s="8">
        <v>1</v>
      </c>
      <c r="AD219" s="8">
        <f t="shared" si="36"/>
        <v>1</v>
      </c>
      <c r="AE219" s="8">
        <f t="shared" si="37"/>
        <v>0</v>
      </c>
      <c r="AF219" s="8">
        <v>5</v>
      </c>
      <c r="AG219" s="14">
        <f>VLOOKUP(H219,'[1]gape_95%CL'!A$6:B$171,2)</f>
        <v>30.189300499094283</v>
      </c>
      <c r="AH219" s="13">
        <f t="shared" si="31"/>
        <v>0.99372955000729601</v>
      </c>
      <c r="AI219" s="8">
        <f t="shared" si="32"/>
        <v>0</v>
      </c>
      <c r="AJ219" s="8">
        <f t="shared" si="33"/>
        <v>0</v>
      </c>
      <c r="AK219" s="9">
        <v>44648.806944444441</v>
      </c>
      <c r="AL219" s="24">
        <v>9.9999999906867743</v>
      </c>
      <c r="AM219" s="8" t="s">
        <v>26</v>
      </c>
      <c r="AN219" s="8" t="s">
        <v>25</v>
      </c>
      <c r="AO219" s="8">
        <v>6</v>
      </c>
      <c r="AP219" s="8" t="s">
        <v>26</v>
      </c>
      <c r="AQ219" s="8" t="s">
        <v>26</v>
      </c>
    </row>
    <row r="220" spans="1:43" x14ac:dyDescent="0.25">
      <c r="A220" s="8">
        <v>116</v>
      </c>
      <c r="B220" s="8">
        <v>1</v>
      </c>
      <c r="C220" s="8" t="s">
        <v>71</v>
      </c>
      <c r="D220" s="8">
        <v>1</v>
      </c>
      <c r="E220" s="8">
        <v>20220509</v>
      </c>
      <c r="F220" s="9">
        <v>44690.716666666667</v>
      </c>
      <c r="G220" s="10">
        <v>1152</v>
      </c>
      <c r="H220" s="8">
        <v>818</v>
      </c>
      <c r="I220" s="8" t="s">
        <v>24</v>
      </c>
      <c r="J220" s="18" t="s">
        <v>103</v>
      </c>
      <c r="K220" s="6">
        <v>2.4</v>
      </c>
      <c r="L220" s="7">
        <v>19.2</v>
      </c>
      <c r="M220" s="16">
        <v>18.888888888888889</v>
      </c>
      <c r="N220" s="5">
        <v>26.3</v>
      </c>
      <c r="O220" s="10">
        <v>40</v>
      </c>
      <c r="P220" s="8" t="s">
        <v>21</v>
      </c>
      <c r="Q220" s="8" t="s">
        <v>22</v>
      </c>
      <c r="R220" s="8" t="s">
        <v>29</v>
      </c>
      <c r="S220" s="8">
        <v>15</v>
      </c>
      <c r="T220" s="8">
        <v>7</v>
      </c>
      <c r="U220" s="23">
        <f t="shared" si="34"/>
        <v>39.0625</v>
      </c>
      <c r="V220" s="12">
        <f t="shared" si="35"/>
        <v>17.5</v>
      </c>
      <c r="W220" s="8">
        <v>40</v>
      </c>
      <c r="X220" s="8">
        <v>116</v>
      </c>
      <c r="Y220" s="8">
        <v>0.5</v>
      </c>
      <c r="Z220" s="8" t="s">
        <v>24</v>
      </c>
      <c r="AA220" s="8" t="s">
        <v>25</v>
      </c>
      <c r="AB220" s="8">
        <v>100</v>
      </c>
      <c r="AC220" s="8">
        <v>1</v>
      </c>
      <c r="AD220" s="8">
        <f t="shared" si="36"/>
        <v>1</v>
      </c>
      <c r="AE220" s="8">
        <f t="shared" si="37"/>
        <v>0</v>
      </c>
      <c r="AF220" s="8">
        <v>5</v>
      </c>
      <c r="AG220" s="14" t="e">
        <f>VLOOKUP(H220,#REF!,2)</f>
        <v>#REF!</v>
      </c>
      <c r="AH220" s="13" t="e">
        <f t="shared" si="31"/>
        <v>#REF!</v>
      </c>
      <c r="AI220" s="8">
        <f t="shared" si="32"/>
        <v>0</v>
      </c>
      <c r="AJ220" s="8" t="e">
        <f t="shared" si="33"/>
        <v>#REF!</v>
      </c>
      <c r="AK220" s="9">
        <v>44690.765277777777</v>
      </c>
      <c r="AL220" s="24">
        <v>10.000000001164153</v>
      </c>
      <c r="AM220" s="8" t="s">
        <v>26</v>
      </c>
      <c r="AN220" s="8" t="s">
        <v>25</v>
      </c>
      <c r="AO220" s="8">
        <v>6</v>
      </c>
      <c r="AP220" s="8" t="s">
        <v>26</v>
      </c>
      <c r="AQ220" s="8" t="s">
        <v>26</v>
      </c>
    </row>
    <row r="221" spans="1:43" x14ac:dyDescent="0.25">
      <c r="A221" s="8">
        <v>105</v>
      </c>
      <c r="B221" s="8">
        <v>1</v>
      </c>
      <c r="C221" s="8" t="s">
        <v>71</v>
      </c>
      <c r="D221" s="8">
        <v>1</v>
      </c>
      <c r="E221" s="8">
        <v>20220523</v>
      </c>
      <c r="F221" s="9">
        <v>37399.792361111111</v>
      </c>
      <c r="G221" s="10">
        <v>1190</v>
      </c>
      <c r="H221" s="8">
        <v>787</v>
      </c>
      <c r="I221" s="8" t="s">
        <v>24</v>
      </c>
      <c r="J221" s="18" t="s">
        <v>103</v>
      </c>
      <c r="K221" s="6">
        <v>2.2000000000000002</v>
      </c>
      <c r="L221" s="7">
        <v>18</v>
      </c>
      <c r="M221" s="16">
        <v>16.6666666666667</v>
      </c>
      <c r="N221" s="5">
        <v>25.4</v>
      </c>
      <c r="O221" s="10">
        <v>39</v>
      </c>
      <c r="P221" s="8" t="s">
        <v>27</v>
      </c>
      <c r="Q221" s="8" t="s">
        <v>38</v>
      </c>
      <c r="R221" s="8" t="s">
        <v>29</v>
      </c>
      <c r="S221" s="8">
        <v>14</v>
      </c>
      <c r="T221" s="8">
        <v>6</v>
      </c>
      <c r="U221" s="23">
        <f t="shared" si="34"/>
        <v>40.495867768595026</v>
      </c>
      <c r="V221" s="12">
        <f t="shared" si="35"/>
        <v>15.384615384615385</v>
      </c>
      <c r="W221" s="8">
        <v>47</v>
      </c>
      <c r="X221" s="8">
        <v>103</v>
      </c>
      <c r="Y221" s="8">
        <v>0.5</v>
      </c>
      <c r="Z221" s="8" t="s">
        <v>24</v>
      </c>
      <c r="AA221" s="8" t="s">
        <v>25</v>
      </c>
      <c r="AB221" s="8">
        <v>100</v>
      </c>
      <c r="AC221" s="8">
        <v>1</v>
      </c>
      <c r="AD221" s="8">
        <f t="shared" si="36"/>
        <v>1</v>
      </c>
      <c r="AE221" s="8">
        <f t="shared" si="37"/>
        <v>0</v>
      </c>
      <c r="AF221" s="8">
        <v>5</v>
      </c>
      <c r="AG221" s="14" t="e">
        <f>VLOOKUP(H221,#REF!,2)</f>
        <v>#REF!</v>
      </c>
      <c r="AH221" s="13" t="e">
        <f t="shared" si="31"/>
        <v>#REF!</v>
      </c>
      <c r="AI221" s="8">
        <f t="shared" si="32"/>
        <v>0</v>
      </c>
      <c r="AJ221" s="8" t="e">
        <f t="shared" si="33"/>
        <v>#REF!</v>
      </c>
      <c r="AK221" s="9">
        <v>44704.828472222223</v>
      </c>
      <c r="AL221" s="24">
        <v>10.000000001164153</v>
      </c>
      <c r="AM221" s="8" t="s">
        <v>26</v>
      </c>
      <c r="AN221" s="8" t="s">
        <v>25</v>
      </c>
      <c r="AO221" s="8">
        <v>6</v>
      </c>
      <c r="AP221" s="8" t="s">
        <v>26</v>
      </c>
      <c r="AQ221" s="8" t="s">
        <v>26</v>
      </c>
    </row>
    <row r="222" spans="1:43" x14ac:dyDescent="0.25">
      <c r="A222" s="8">
        <v>145</v>
      </c>
      <c r="B222" s="8">
        <v>1</v>
      </c>
      <c r="C222" s="8" t="s">
        <v>71</v>
      </c>
      <c r="D222" s="8">
        <v>1</v>
      </c>
      <c r="E222" s="8">
        <v>20220516</v>
      </c>
      <c r="F222" s="9">
        <v>44697.76666666667</v>
      </c>
      <c r="G222" s="10">
        <v>1175</v>
      </c>
      <c r="H222" s="8">
        <v>876</v>
      </c>
      <c r="I222" s="8" t="s">
        <v>24</v>
      </c>
      <c r="J222" s="18" t="s">
        <v>103</v>
      </c>
      <c r="K222" s="6">
        <v>2.4</v>
      </c>
      <c r="L222" s="7">
        <v>19.399999999999999</v>
      </c>
      <c r="M222" s="16">
        <v>15.555555555555555</v>
      </c>
      <c r="N222" s="5">
        <v>27</v>
      </c>
      <c r="O222" s="10">
        <v>57</v>
      </c>
      <c r="P222" s="8" t="s">
        <v>21</v>
      </c>
      <c r="Q222" s="8" t="s">
        <v>50</v>
      </c>
      <c r="R222" s="8" t="s">
        <v>29</v>
      </c>
      <c r="S222" s="8">
        <v>16</v>
      </c>
      <c r="T222" s="8">
        <v>8</v>
      </c>
      <c r="U222" s="23">
        <f t="shared" si="34"/>
        <v>44.44444444444445</v>
      </c>
      <c r="V222" s="12">
        <f t="shared" si="35"/>
        <v>14.035087719298245</v>
      </c>
      <c r="W222" s="8">
        <v>50</v>
      </c>
      <c r="X222" s="8">
        <v>112</v>
      </c>
      <c r="Y222" s="8">
        <v>0.5</v>
      </c>
      <c r="Z222" s="8" t="s">
        <v>24</v>
      </c>
      <c r="AA222" s="8" t="s">
        <v>25</v>
      </c>
      <c r="AB222" s="8">
        <v>100</v>
      </c>
      <c r="AC222" s="8">
        <v>1</v>
      </c>
      <c r="AD222" s="8">
        <f t="shared" si="36"/>
        <v>1</v>
      </c>
      <c r="AE222" s="8">
        <f t="shared" si="37"/>
        <v>0</v>
      </c>
      <c r="AF222" s="8">
        <v>5</v>
      </c>
      <c r="AG222" s="14" t="e">
        <f>VLOOKUP(H222,#REF!,2)</f>
        <v>#REF!</v>
      </c>
      <c r="AH222" s="13" t="e">
        <f t="shared" ref="AH222:AH253" si="38">S222/AG222</f>
        <v>#REF!</v>
      </c>
      <c r="AI222" s="8">
        <f t="shared" ref="AI222:AI253" si="39">IF(AND(AF222=6,Y222&gt;1),1,0)</f>
        <v>0</v>
      </c>
      <c r="AJ222" s="8" t="e">
        <f t="shared" ref="AJ222:AJ253" si="40">IF(AND(AF222=6,AH222&gt;1),1,0)</f>
        <v>#REF!</v>
      </c>
      <c r="AK222" s="9">
        <v>44697.82916666667</v>
      </c>
      <c r="AL222" s="24">
        <v>10.000000001164153</v>
      </c>
      <c r="AM222" s="8" t="s">
        <v>26</v>
      </c>
      <c r="AN222" s="8" t="s">
        <v>25</v>
      </c>
      <c r="AO222" s="8">
        <v>6</v>
      </c>
      <c r="AP222" s="8" t="s">
        <v>26</v>
      </c>
      <c r="AQ222" s="8" t="s">
        <v>26</v>
      </c>
    </row>
    <row r="223" spans="1:43" x14ac:dyDescent="0.25">
      <c r="A223" s="8">
        <v>69</v>
      </c>
      <c r="B223" s="8">
        <v>1</v>
      </c>
      <c r="C223" s="25" t="s">
        <v>71</v>
      </c>
      <c r="D223" s="8">
        <v>1</v>
      </c>
      <c r="E223" s="25">
        <v>20220425</v>
      </c>
      <c r="F223" s="26">
        <v>44676.716666666667</v>
      </c>
      <c r="G223" s="27">
        <v>1072</v>
      </c>
      <c r="H223" s="25">
        <v>1264</v>
      </c>
      <c r="I223" s="25" t="s">
        <v>26</v>
      </c>
      <c r="J223" s="20" t="s">
        <v>102</v>
      </c>
      <c r="K223" s="4">
        <f>10^(1.154*LOG(H223/10)-1.838)</f>
        <v>3.867373556120687</v>
      </c>
      <c r="L223" s="1"/>
      <c r="M223" s="2"/>
      <c r="N223" s="1">
        <v>35.299999999999997</v>
      </c>
      <c r="O223" s="27">
        <v>230</v>
      </c>
      <c r="P223" s="25" t="s">
        <v>21</v>
      </c>
      <c r="Q223" s="25" t="s">
        <v>38</v>
      </c>
      <c r="R223" s="25" t="s">
        <v>29</v>
      </c>
      <c r="S223" s="25">
        <v>26</v>
      </c>
      <c r="T223" s="25">
        <v>25</v>
      </c>
      <c r="U223" s="28">
        <f t="shared" si="34"/>
        <v>45.197503729788245</v>
      </c>
      <c r="V223" s="12">
        <f t="shared" si="35"/>
        <v>10.869565217391305</v>
      </c>
      <c r="W223" s="25">
        <v>75</v>
      </c>
      <c r="X223" s="25">
        <v>155</v>
      </c>
      <c r="Y223" s="25">
        <v>0.7</v>
      </c>
      <c r="Z223" s="25" t="s">
        <v>24</v>
      </c>
      <c r="AA223" s="25" t="s">
        <v>25</v>
      </c>
      <c r="AB223" s="25">
        <v>100</v>
      </c>
      <c r="AC223" s="25">
        <v>1</v>
      </c>
      <c r="AD223" s="8">
        <f t="shared" si="36"/>
        <v>1</v>
      </c>
      <c r="AE223" s="8">
        <f t="shared" si="37"/>
        <v>0</v>
      </c>
      <c r="AF223" s="8">
        <v>5</v>
      </c>
      <c r="AG223" s="29">
        <f>VLOOKUP(H223,'[1]gape_95%CL'!A$6:B$171,2)</f>
        <v>34.531024247974457</v>
      </c>
      <c r="AH223" s="30">
        <f t="shared" si="38"/>
        <v>0.752946098942464</v>
      </c>
      <c r="AI223" s="25">
        <f t="shared" si="39"/>
        <v>0</v>
      </c>
      <c r="AJ223" s="25">
        <f t="shared" si="40"/>
        <v>0</v>
      </c>
      <c r="AK223" s="26">
        <v>44676.780555555553</v>
      </c>
      <c r="AL223" s="24">
        <v>10.000000001164153</v>
      </c>
      <c r="AM223" s="25" t="s">
        <v>26</v>
      </c>
      <c r="AN223" s="25" t="s">
        <v>25</v>
      </c>
      <c r="AO223" s="25">
        <v>6</v>
      </c>
      <c r="AP223" s="25" t="s">
        <v>26</v>
      </c>
      <c r="AQ223" s="25" t="s">
        <v>26</v>
      </c>
    </row>
    <row r="224" spans="1:43" x14ac:dyDescent="0.25">
      <c r="A224" s="8">
        <v>38</v>
      </c>
      <c r="B224" s="8">
        <v>1</v>
      </c>
      <c r="C224" s="25" t="s">
        <v>71</v>
      </c>
      <c r="D224" s="8">
        <v>1</v>
      </c>
      <c r="E224" s="25">
        <v>20220328</v>
      </c>
      <c r="F224" s="26">
        <v>44648.7</v>
      </c>
      <c r="G224" s="27">
        <v>1014</v>
      </c>
      <c r="H224" s="25">
        <v>1215</v>
      </c>
      <c r="I224" s="25" t="s">
        <v>26</v>
      </c>
      <c r="J224" s="20" t="s">
        <v>102</v>
      </c>
      <c r="K224" s="4">
        <f>10^(1.154*LOG(H224/10)-1.838)</f>
        <v>3.6948858407686176</v>
      </c>
      <c r="L224" s="1"/>
      <c r="M224" s="2"/>
      <c r="N224" s="1">
        <v>32.6</v>
      </c>
      <c r="O224" s="27">
        <v>254</v>
      </c>
      <c r="P224" s="25" t="s">
        <v>27</v>
      </c>
      <c r="Q224" s="25" t="s">
        <v>22</v>
      </c>
      <c r="R224" s="25" t="s">
        <v>23</v>
      </c>
      <c r="S224" s="25">
        <v>26</v>
      </c>
      <c r="T224" s="25">
        <v>33</v>
      </c>
      <c r="U224" s="28">
        <f t="shared" si="34"/>
        <v>49.515896497896819</v>
      </c>
      <c r="V224" s="12">
        <f t="shared" si="35"/>
        <v>12.992125984251969</v>
      </c>
      <c r="W224" s="25">
        <v>74</v>
      </c>
      <c r="X224" s="25">
        <v>187</v>
      </c>
      <c r="Y224" s="25">
        <v>0.7</v>
      </c>
      <c r="Z224" s="25" t="s">
        <v>24</v>
      </c>
      <c r="AA224" s="25" t="s">
        <v>25</v>
      </c>
      <c r="AB224" s="25">
        <v>100</v>
      </c>
      <c r="AC224" s="25">
        <v>1</v>
      </c>
      <c r="AD224" s="8">
        <f t="shared" si="36"/>
        <v>1</v>
      </c>
      <c r="AE224" s="8">
        <f t="shared" si="37"/>
        <v>0</v>
      </c>
      <c r="AF224" s="8">
        <v>5</v>
      </c>
      <c r="AG224" s="29">
        <f>VLOOKUP(H224,'[1]gape_95%CL'!A$6:B$171,2)</f>
        <v>33.070465350899148</v>
      </c>
      <c r="AH224" s="30">
        <f t="shared" si="38"/>
        <v>0.78620000426734515</v>
      </c>
      <c r="AI224" s="25">
        <f t="shared" si="39"/>
        <v>0</v>
      </c>
      <c r="AJ224" s="25">
        <f t="shared" si="40"/>
        <v>0</v>
      </c>
      <c r="AK224" s="26">
        <v>44648.788888888892</v>
      </c>
      <c r="AL224" s="24">
        <v>10.000000001164153</v>
      </c>
      <c r="AM224" s="25" t="s">
        <v>26</v>
      </c>
      <c r="AN224" s="25" t="s">
        <v>25</v>
      </c>
      <c r="AO224" s="25">
        <v>6</v>
      </c>
      <c r="AP224" s="25" t="s">
        <v>26</v>
      </c>
      <c r="AQ224" s="25" t="s">
        <v>26</v>
      </c>
    </row>
    <row r="225" spans="1:43" x14ac:dyDescent="0.25">
      <c r="A225" s="8">
        <v>29</v>
      </c>
      <c r="B225" s="8">
        <v>1</v>
      </c>
      <c r="C225" s="25" t="s">
        <v>71</v>
      </c>
      <c r="D225" s="8">
        <v>1</v>
      </c>
      <c r="E225" s="25">
        <v>20220321</v>
      </c>
      <c r="F225" s="26">
        <v>44641.783333333333</v>
      </c>
      <c r="G225" s="27">
        <v>1009</v>
      </c>
      <c r="H225" s="25">
        <v>1200</v>
      </c>
      <c r="I225" s="25" t="s">
        <v>26</v>
      </c>
      <c r="J225" s="20" t="s">
        <v>102</v>
      </c>
      <c r="K225" s="4">
        <f>10^(1.154*LOG(H225/10)-1.838)</f>
        <v>3.6422953379009511</v>
      </c>
      <c r="L225" s="1"/>
      <c r="M225" s="2"/>
      <c r="N225" s="1">
        <v>39.6</v>
      </c>
      <c r="O225" s="27">
        <v>250</v>
      </c>
      <c r="P225" s="25" t="s">
        <v>21</v>
      </c>
      <c r="Q225" s="25" t="s">
        <v>22</v>
      </c>
      <c r="R225" s="25" t="s">
        <v>23</v>
      </c>
      <c r="S225" s="25">
        <v>27</v>
      </c>
      <c r="T225" s="25">
        <v>29</v>
      </c>
      <c r="U225" s="28">
        <f t="shared" si="34"/>
        <v>54.951204004186863</v>
      </c>
      <c r="V225" s="12">
        <f t="shared" si="35"/>
        <v>11.6</v>
      </c>
      <c r="W225" s="25">
        <v>79</v>
      </c>
      <c r="X225" s="25">
        <v>168</v>
      </c>
      <c r="Y225" s="25">
        <v>0.7</v>
      </c>
      <c r="Z225" s="25" t="s">
        <v>24</v>
      </c>
      <c r="AA225" s="25" t="s">
        <v>25</v>
      </c>
      <c r="AB225" s="25">
        <v>100</v>
      </c>
      <c r="AC225" s="25">
        <v>1</v>
      </c>
      <c r="AD225" s="8">
        <f t="shared" si="36"/>
        <v>1</v>
      </c>
      <c r="AE225" s="8">
        <f t="shared" si="37"/>
        <v>0</v>
      </c>
      <c r="AF225" s="8">
        <v>5</v>
      </c>
      <c r="AG225" s="29">
        <f>VLOOKUP(H225,'[1]gape_95%CL'!A$6:B$171,2)</f>
        <v>32.779870217169076</v>
      </c>
      <c r="AH225" s="30">
        <f t="shared" si="38"/>
        <v>0.82367623242932309</v>
      </c>
      <c r="AI225" s="25">
        <f t="shared" si="39"/>
        <v>0</v>
      </c>
      <c r="AJ225" s="25">
        <f t="shared" si="40"/>
        <v>0</v>
      </c>
      <c r="AK225" s="26">
        <v>44641.818055555559</v>
      </c>
      <c r="AL225" s="24">
        <v>10.000000001164153</v>
      </c>
      <c r="AM225" s="25" t="s">
        <v>26</v>
      </c>
      <c r="AN225" s="25" t="s">
        <v>25</v>
      </c>
      <c r="AO225" s="25">
        <v>6</v>
      </c>
      <c r="AP225" s="25" t="s">
        <v>26</v>
      </c>
      <c r="AQ225" s="25" t="s">
        <v>26</v>
      </c>
    </row>
    <row r="226" spans="1:43" x14ac:dyDescent="0.25">
      <c r="A226" s="8">
        <v>13</v>
      </c>
      <c r="B226" s="8">
        <v>2</v>
      </c>
      <c r="C226" s="25" t="s">
        <v>71</v>
      </c>
      <c r="D226" s="8">
        <v>1</v>
      </c>
      <c r="E226" s="25">
        <v>20220307</v>
      </c>
      <c r="F226" s="26">
        <v>44627.743055555555</v>
      </c>
      <c r="G226" s="27">
        <v>1003</v>
      </c>
      <c r="H226" s="25">
        <v>1210</v>
      </c>
      <c r="I226" s="25" t="s">
        <v>26</v>
      </c>
      <c r="J226" s="20" t="s">
        <v>102</v>
      </c>
      <c r="K226" s="4">
        <f>10^(1.154*LOG(H226/10)-1.838)</f>
        <v>3.6773445009434718</v>
      </c>
      <c r="L226" s="1"/>
      <c r="M226" s="2"/>
      <c r="N226" s="1">
        <v>38.200000000000003</v>
      </c>
      <c r="O226" s="27">
        <v>212</v>
      </c>
      <c r="P226" s="25" t="s">
        <v>21</v>
      </c>
      <c r="Q226" s="25" t="s">
        <v>22</v>
      </c>
      <c r="R226" s="25" t="s">
        <v>23</v>
      </c>
      <c r="S226" s="25">
        <v>30</v>
      </c>
      <c r="T226" s="25">
        <v>35</v>
      </c>
      <c r="U226" s="28">
        <f t="shared" si="34"/>
        <v>66.553955922245152</v>
      </c>
      <c r="V226" s="12">
        <f t="shared" si="35"/>
        <v>16.509433962264151</v>
      </c>
      <c r="W226" s="25">
        <v>79</v>
      </c>
      <c r="X226" s="25">
        <v>178</v>
      </c>
      <c r="Y226" s="25">
        <v>0.9</v>
      </c>
      <c r="Z226" s="25" t="s">
        <v>24</v>
      </c>
      <c r="AA226" s="25" t="s">
        <v>25</v>
      </c>
      <c r="AB226" s="25">
        <v>100</v>
      </c>
      <c r="AC226" s="25">
        <v>1</v>
      </c>
      <c r="AD226" s="8">
        <f t="shared" si="36"/>
        <v>1</v>
      </c>
      <c r="AE226" s="8">
        <f t="shared" si="37"/>
        <v>0</v>
      </c>
      <c r="AF226" s="8">
        <v>5</v>
      </c>
      <c r="AG226" s="29">
        <f>VLOOKUP(H226,'[1]gape_95%CL'!A$6:B$171,2)</f>
        <v>33.070465350899148</v>
      </c>
      <c r="AH226" s="30">
        <f t="shared" si="38"/>
        <v>0.90715385107770596</v>
      </c>
      <c r="AI226" s="25">
        <f t="shared" si="39"/>
        <v>0</v>
      </c>
      <c r="AJ226" s="25">
        <f t="shared" si="40"/>
        <v>0</v>
      </c>
      <c r="AK226" s="26">
        <v>44627.816666666666</v>
      </c>
      <c r="AL226" s="24">
        <v>10.000000001164153</v>
      </c>
      <c r="AM226" s="25" t="s">
        <v>26</v>
      </c>
      <c r="AN226" s="25" t="s">
        <v>25</v>
      </c>
      <c r="AO226" s="25">
        <v>6</v>
      </c>
      <c r="AP226" s="25" t="s">
        <v>26</v>
      </c>
      <c r="AQ226" s="25" t="s">
        <v>26</v>
      </c>
    </row>
    <row r="227" spans="1:43" x14ac:dyDescent="0.25">
      <c r="A227" s="8">
        <v>228</v>
      </c>
      <c r="B227" s="8">
        <v>1</v>
      </c>
      <c r="C227" s="8" t="s">
        <v>71</v>
      </c>
      <c r="D227" s="8">
        <v>1</v>
      </c>
      <c r="E227" s="8">
        <v>20220314</v>
      </c>
      <c r="F227" s="9">
        <v>44634.736111111109</v>
      </c>
      <c r="G227" s="10">
        <v>1021</v>
      </c>
      <c r="H227" s="8">
        <v>1046</v>
      </c>
      <c r="I227" s="8" t="s">
        <v>24</v>
      </c>
      <c r="J227" s="18" t="s">
        <v>103</v>
      </c>
      <c r="K227" s="6">
        <v>3.2</v>
      </c>
      <c r="L227" s="7">
        <v>23.5</v>
      </c>
      <c r="M227" s="16">
        <v>21.388888888888889</v>
      </c>
      <c r="N227" s="5">
        <v>32.700000000000003</v>
      </c>
      <c r="O227" s="10">
        <v>186</v>
      </c>
      <c r="P227" s="8" t="s">
        <v>27</v>
      </c>
      <c r="Q227" s="8" t="s">
        <v>30</v>
      </c>
      <c r="R227" s="8" t="s">
        <v>23</v>
      </c>
      <c r="S227" s="8">
        <v>28</v>
      </c>
      <c r="T227" s="8">
        <v>28</v>
      </c>
      <c r="U227" s="23">
        <f t="shared" si="34"/>
        <v>76.562499999999972</v>
      </c>
      <c r="V227" s="12">
        <f t="shared" si="35"/>
        <v>15.053763440860216</v>
      </c>
      <c r="W227" s="8">
        <v>83</v>
      </c>
      <c r="X227" s="8">
        <v>164</v>
      </c>
      <c r="Y227" s="8">
        <v>1.1000000000000001</v>
      </c>
      <c r="Z227" s="8" t="s">
        <v>24</v>
      </c>
      <c r="AA227" s="8" t="s">
        <v>25</v>
      </c>
      <c r="AB227" s="8">
        <v>100</v>
      </c>
      <c r="AC227" s="8">
        <v>1</v>
      </c>
      <c r="AD227" s="8">
        <f t="shared" si="36"/>
        <v>1</v>
      </c>
      <c r="AE227" s="8">
        <f t="shared" si="37"/>
        <v>0</v>
      </c>
      <c r="AF227" s="8">
        <v>5</v>
      </c>
      <c r="AG227" s="14">
        <f>VLOOKUP(H227,'[1]gape_95%CL'!A$6:B$171,2)</f>
        <v>28.208296754751828</v>
      </c>
      <c r="AH227" s="13">
        <f t="shared" si="38"/>
        <v>0.99261576278203545</v>
      </c>
      <c r="AI227" s="8">
        <f t="shared" si="39"/>
        <v>0</v>
      </c>
      <c r="AJ227" s="8">
        <f t="shared" si="40"/>
        <v>0</v>
      </c>
      <c r="AK227" s="9">
        <v>44634.794444444444</v>
      </c>
      <c r="AL227" s="24">
        <v>10.000000001164153</v>
      </c>
      <c r="AM227" s="8" t="s">
        <v>26</v>
      </c>
      <c r="AN227" s="8" t="s">
        <v>25</v>
      </c>
      <c r="AO227" s="8">
        <v>6</v>
      </c>
      <c r="AP227" s="8" t="s">
        <v>26</v>
      </c>
      <c r="AQ227" s="8" t="s">
        <v>26</v>
      </c>
    </row>
    <row r="228" spans="1:43" x14ac:dyDescent="0.25">
      <c r="A228" s="8">
        <v>234</v>
      </c>
      <c r="B228" s="8">
        <v>1</v>
      </c>
      <c r="C228" s="8" t="s">
        <v>71</v>
      </c>
      <c r="D228" s="8">
        <v>1</v>
      </c>
      <c r="E228" s="8">
        <v>20220307</v>
      </c>
      <c r="F228" s="9">
        <v>44627.750694444447</v>
      </c>
      <c r="G228" s="10">
        <v>1002</v>
      </c>
      <c r="H228" s="8">
        <v>1065</v>
      </c>
      <c r="I228" s="8" t="s">
        <v>24</v>
      </c>
      <c r="J228" s="18" t="s">
        <v>103</v>
      </c>
      <c r="K228" s="6">
        <v>3.6</v>
      </c>
      <c r="L228" s="7">
        <v>24</v>
      </c>
      <c r="M228" s="16">
        <v>18.611111111111111</v>
      </c>
      <c r="N228" s="5">
        <v>36</v>
      </c>
      <c r="O228" s="10">
        <v>215</v>
      </c>
      <c r="P228" s="8" t="s">
        <v>27</v>
      </c>
      <c r="Q228" s="8" t="s">
        <v>22</v>
      </c>
      <c r="R228" s="8" t="s">
        <v>23</v>
      </c>
      <c r="S228" s="8">
        <v>32</v>
      </c>
      <c r="T228" s="8">
        <v>37</v>
      </c>
      <c r="U228" s="23">
        <f t="shared" si="34"/>
        <v>79.012345679012341</v>
      </c>
      <c r="V228" s="12">
        <f t="shared" si="35"/>
        <v>17.209302325581394</v>
      </c>
      <c r="W228" s="8">
        <v>97</v>
      </c>
      <c r="X228" s="8">
        <v>160</v>
      </c>
      <c r="Y228" s="8">
        <v>1.4</v>
      </c>
      <c r="Z228" s="8" t="s">
        <v>24</v>
      </c>
      <c r="AA228" s="8" t="s">
        <v>25</v>
      </c>
      <c r="AB228" s="8">
        <v>100</v>
      </c>
      <c r="AC228" s="8">
        <v>1</v>
      </c>
      <c r="AD228" s="8">
        <f t="shared" si="36"/>
        <v>1</v>
      </c>
      <c r="AE228" s="8">
        <f t="shared" si="37"/>
        <v>0</v>
      </c>
      <c r="AF228" s="8">
        <v>5</v>
      </c>
      <c r="AG228" s="14">
        <f>VLOOKUP(H228,'[1]gape_95%CL'!A$6:B$171,2)</f>
        <v>28.771049240536556</v>
      </c>
      <c r="AH228" s="13">
        <f t="shared" si="38"/>
        <v>1.1122291624635663</v>
      </c>
      <c r="AI228" s="8">
        <f t="shared" si="39"/>
        <v>0</v>
      </c>
      <c r="AJ228" s="8">
        <f t="shared" si="40"/>
        <v>0</v>
      </c>
      <c r="AK228" s="9">
        <v>44627.799305555556</v>
      </c>
      <c r="AL228" s="24">
        <v>10.000000001164153</v>
      </c>
      <c r="AM228" s="8" t="s">
        <v>26</v>
      </c>
      <c r="AN228" s="8" t="s">
        <v>25</v>
      </c>
      <c r="AO228" s="8">
        <v>6</v>
      </c>
      <c r="AP228" s="8" t="s">
        <v>26</v>
      </c>
      <c r="AQ228" s="8" t="s">
        <v>26</v>
      </c>
    </row>
    <row r="229" spans="1:43" x14ac:dyDescent="0.25">
      <c r="A229" s="8">
        <v>164</v>
      </c>
      <c r="B229" s="8">
        <v>1</v>
      </c>
      <c r="C229" s="8" t="s">
        <v>71</v>
      </c>
      <c r="D229" s="8">
        <v>1</v>
      </c>
      <c r="E229" s="8">
        <v>20220516</v>
      </c>
      <c r="F229" s="9">
        <v>44697.768750000003</v>
      </c>
      <c r="G229" s="10">
        <v>1171</v>
      </c>
      <c r="H229" s="8">
        <v>914</v>
      </c>
      <c r="I229" s="8" t="s">
        <v>24</v>
      </c>
      <c r="J229" s="18" t="s">
        <v>103</v>
      </c>
      <c r="K229" s="6">
        <v>2.4</v>
      </c>
      <c r="L229" s="7">
        <v>20.9</v>
      </c>
      <c r="M229" s="16">
        <v>11.944444444444445</v>
      </c>
      <c r="N229" s="5">
        <v>26.8</v>
      </c>
      <c r="O229" s="10">
        <v>66</v>
      </c>
      <c r="P229" s="8" t="s">
        <v>21</v>
      </c>
      <c r="Q229" s="8" t="s">
        <v>50</v>
      </c>
      <c r="R229" s="8" t="s">
        <v>29</v>
      </c>
      <c r="S229" s="8">
        <v>16</v>
      </c>
      <c r="T229" s="8">
        <v>8</v>
      </c>
      <c r="U229" s="23">
        <f t="shared" si="34"/>
        <v>44.44444444444445</v>
      </c>
      <c r="V229" s="12">
        <f t="shared" si="35"/>
        <v>12.121212121212121</v>
      </c>
      <c r="W229" s="8">
        <v>50</v>
      </c>
      <c r="X229" s="8">
        <v>98</v>
      </c>
      <c r="Y229" s="8">
        <v>0.4</v>
      </c>
      <c r="Z229" s="8" t="s">
        <v>24</v>
      </c>
      <c r="AA229" s="8" t="s">
        <v>25</v>
      </c>
      <c r="AB229" s="8">
        <v>100</v>
      </c>
      <c r="AC229" s="8">
        <v>1</v>
      </c>
      <c r="AD229" s="8">
        <f t="shared" si="36"/>
        <v>1</v>
      </c>
      <c r="AE229" s="8">
        <f t="shared" si="37"/>
        <v>0</v>
      </c>
      <c r="AF229" s="8">
        <v>5</v>
      </c>
      <c r="AG229" s="14" t="e">
        <f>VLOOKUP(H229,#REF!,2)</f>
        <v>#REF!</v>
      </c>
      <c r="AH229" s="13" t="e">
        <f t="shared" si="38"/>
        <v>#REF!</v>
      </c>
      <c r="AI229" s="8">
        <f t="shared" si="39"/>
        <v>0</v>
      </c>
      <c r="AJ229" s="8" t="e">
        <f t="shared" si="40"/>
        <v>#REF!</v>
      </c>
      <c r="AK229" s="9">
        <v>44697.817361111112</v>
      </c>
      <c r="AL229" s="24">
        <v>11.999999997206032</v>
      </c>
      <c r="AM229" s="8" t="s">
        <v>26</v>
      </c>
      <c r="AN229" s="8" t="s">
        <v>25</v>
      </c>
      <c r="AO229" s="8">
        <v>6</v>
      </c>
      <c r="AP229" s="8" t="s">
        <v>26</v>
      </c>
      <c r="AQ229" s="8" t="s">
        <v>26</v>
      </c>
    </row>
    <row r="230" spans="1:43" x14ac:dyDescent="0.25">
      <c r="A230" s="8">
        <v>12</v>
      </c>
      <c r="B230" s="8">
        <v>2</v>
      </c>
      <c r="C230" s="25" t="s">
        <v>71</v>
      </c>
      <c r="D230" s="8">
        <v>1</v>
      </c>
      <c r="E230" s="25">
        <v>20220328</v>
      </c>
      <c r="F230" s="26">
        <v>44648.697222222225</v>
      </c>
      <c r="G230" s="32">
        <v>1001</v>
      </c>
      <c r="H230" s="25">
        <v>1289</v>
      </c>
      <c r="I230" s="25" t="s">
        <v>26</v>
      </c>
      <c r="J230" s="20" t="s">
        <v>102</v>
      </c>
      <c r="K230" s="4">
        <f>10^(1.154*LOG(H230/10)-1.838)</f>
        <v>3.9557775975312466</v>
      </c>
      <c r="L230" s="1"/>
      <c r="M230" s="2"/>
      <c r="N230" s="1">
        <v>41.2</v>
      </c>
      <c r="O230" s="27">
        <v>277</v>
      </c>
      <c r="P230" s="25" t="s">
        <v>21</v>
      </c>
      <c r="Q230" s="25" t="s">
        <v>22</v>
      </c>
      <c r="R230" s="25" t="s">
        <v>23</v>
      </c>
      <c r="S230" s="25">
        <v>32</v>
      </c>
      <c r="T230" s="25">
        <v>36</v>
      </c>
      <c r="U230" s="28">
        <f t="shared" si="34"/>
        <v>65.438935103393192</v>
      </c>
      <c r="V230" s="12">
        <f t="shared" si="35"/>
        <v>12.996389891696751</v>
      </c>
      <c r="W230" s="25">
        <v>91</v>
      </c>
      <c r="X230" s="25">
        <v>185</v>
      </c>
      <c r="Y230" s="25">
        <v>1</v>
      </c>
      <c r="Z230" s="25" t="s">
        <v>24</v>
      </c>
      <c r="AA230" s="25" t="s">
        <v>25</v>
      </c>
      <c r="AB230" s="25">
        <v>100</v>
      </c>
      <c r="AC230" s="25">
        <v>1</v>
      </c>
      <c r="AD230" s="8">
        <f t="shared" si="36"/>
        <v>1</v>
      </c>
      <c r="AE230" s="8">
        <f t="shared" si="37"/>
        <v>0</v>
      </c>
      <c r="AF230" s="8">
        <v>5</v>
      </c>
      <c r="AG230" s="29">
        <f>VLOOKUP(H230,'[1]gape_95%CL'!A$6:B$171,2)</f>
        <v>35.11863072898371</v>
      </c>
      <c r="AH230" s="30">
        <f t="shared" si="38"/>
        <v>0.91119725728913803</v>
      </c>
      <c r="AI230" s="25">
        <f t="shared" si="39"/>
        <v>0</v>
      </c>
      <c r="AJ230" s="25">
        <f t="shared" si="40"/>
        <v>0</v>
      </c>
      <c r="AK230" s="26">
        <v>44648.765277777777</v>
      </c>
      <c r="AL230" s="24">
        <v>11.999999997206032</v>
      </c>
      <c r="AM230" s="25" t="s">
        <v>26</v>
      </c>
      <c r="AN230" s="25" t="s">
        <v>25</v>
      </c>
      <c r="AO230" s="25">
        <v>6</v>
      </c>
      <c r="AP230" s="25" t="s">
        <v>26</v>
      </c>
      <c r="AQ230" s="25" t="s">
        <v>26</v>
      </c>
    </row>
    <row r="231" spans="1:43" x14ac:dyDescent="0.25">
      <c r="A231" s="8">
        <v>259</v>
      </c>
      <c r="B231" s="8">
        <v>1</v>
      </c>
      <c r="C231" s="8" t="s">
        <v>71</v>
      </c>
      <c r="D231" s="8">
        <v>1</v>
      </c>
      <c r="E231" s="8">
        <v>20220328</v>
      </c>
      <c r="F231" s="9">
        <v>44648.695833333331</v>
      </c>
      <c r="G231" s="10">
        <v>1068</v>
      </c>
      <c r="H231" s="8">
        <v>1143</v>
      </c>
      <c r="I231" s="8" t="s">
        <v>24</v>
      </c>
      <c r="J231" s="18" t="s">
        <v>103</v>
      </c>
      <c r="K231" s="6">
        <v>3.4</v>
      </c>
      <c r="L231" s="7">
        <v>23.2</v>
      </c>
      <c r="M231" s="16">
        <v>20.277777777777779</v>
      </c>
      <c r="N231" s="5">
        <v>32</v>
      </c>
      <c r="O231" s="10">
        <v>200</v>
      </c>
      <c r="P231" s="8" t="s">
        <v>21</v>
      </c>
      <c r="Q231" s="8" t="s">
        <v>38</v>
      </c>
      <c r="R231" s="8" t="s">
        <v>23</v>
      </c>
      <c r="S231" s="8">
        <v>28</v>
      </c>
      <c r="T231" s="8">
        <v>33</v>
      </c>
      <c r="U231" s="23">
        <f t="shared" si="34"/>
        <v>67.820069204152247</v>
      </c>
      <c r="V231" s="12">
        <f t="shared" si="35"/>
        <v>16.5</v>
      </c>
      <c r="W231" s="8">
        <v>79</v>
      </c>
      <c r="X231" s="8">
        <v>178</v>
      </c>
      <c r="Y231" s="8">
        <v>0.9</v>
      </c>
      <c r="Z231" s="8" t="s">
        <v>24</v>
      </c>
      <c r="AA231" s="8" t="s">
        <v>25</v>
      </c>
      <c r="AB231" s="8">
        <v>100</v>
      </c>
      <c r="AC231" s="8">
        <v>1</v>
      </c>
      <c r="AD231" s="8">
        <f t="shared" si="36"/>
        <v>1</v>
      </c>
      <c r="AE231" s="8">
        <f t="shared" si="37"/>
        <v>0</v>
      </c>
      <c r="AF231" s="8">
        <v>5</v>
      </c>
      <c r="AG231" s="14">
        <f>VLOOKUP(H231,'[1]gape_95%CL'!A$6:B$171,2)</f>
        <v>31.047667813691543</v>
      </c>
      <c r="AH231" s="13">
        <f t="shared" si="38"/>
        <v>0.90183907429119137</v>
      </c>
      <c r="AI231" s="8">
        <f t="shared" si="39"/>
        <v>0</v>
      </c>
      <c r="AJ231" s="8">
        <f t="shared" si="40"/>
        <v>0</v>
      </c>
      <c r="AK231" s="9">
        <v>44648.816666666666</v>
      </c>
      <c r="AL231" s="24">
        <v>11.999999997206032</v>
      </c>
      <c r="AM231" s="8" t="s">
        <v>26</v>
      </c>
      <c r="AN231" s="8" t="s">
        <v>25</v>
      </c>
      <c r="AO231" s="8">
        <v>6</v>
      </c>
      <c r="AP231" s="8" t="s">
        <v>26</v>
      </c>
      <c r="AQ231" s="8" t="s">
        <v>26</v>
      </c>
    </row>
    <row r="232" spans="1:43" x14ac:dyDescent="0.25">
      <c r="A232" s="8">
        <v>207</v>
      </c>
      <c r="B232" s="8">
        <v>1</v>
      </c>
      <c r="C232" s="8" t="s">
        <v>71</v>
      </c>
      <c r="D232" s="8">
        <v>1</v>
      </c>
      <c r="E232" s="8">
        <v>20220307</v>
      </c>
      <c r="F232" s="9">
        <v>44627.731249999997</v>
      </c>
      <c r="G232" s="10">
        <v>1008</v>
      </c>
      <c r="H232" s="8">
        <v>1000</v>
      </c>
      <c r="I232" s="8" t="s">
        <v>24</v>
      </c>
      <c r="J232" s="18" t="s">
        <v>103</v>
      </c>
      <c r="K232" s="6">
        <v>3.2</v>
      </c>
      <c r="L232" s="7">
        <v>23.4</v>
      </c>
      <c r="M232" s="16">
        <v>20.555555555555557</v>
      </c>
      <c r="N232" s="5">
        <v>34.799999999999997</v>
      </c>
      <c r="O232" s="10">
        <v>112</v>
      </c>
      <c r="P232" s="8" t="s">
        <v>27</v>
      </c>
      <c r="Q232" s="8" t="s">
        <v>22</v>
      </c>
      <c r="R232" s="8" t="s">
        <v>23</v>
      </c>
      <c r="S232" s="8">
        <v>28</v>
      </c>
      <c r="T232" s="8">
        <v>28</v>
      </c>
      <c r="U232" s="23">
        <f t="shared" si="34"/>
        <v>76.562499999999972</v>
      </c>
      <c r="V232" s="12">
        <f t="shared" si="35"/>
        <v>25</v>
      </c>
      <c r="W232" s="8">
        <v>86</v>
      </c>
      <c r="X232" s="8">
        <v>163</v>
      </c>
      <c r="Y232" s="8">
        <v>1.2</v>
      </c>
      <c r="Z232" s="8" t="s">
        <v>24</v>
      </c>
      <c r="AA232" s="8" t="s">
        <v>25</v>
      </c>
      <c r="AB232" s="8">
        <v>100</v>
      </c>
      <c r="AC232" s="8">
        <v>1</v>
      </c>
      <c r="AD232" s="8">
        <f t="shared" si="36"/>
        <v>1</v>
      </c>
      <c r="AE232" s="8">
        <f t="shared" si="37"/>
        <v>0</v>
      </c>
      <c r="AF232" s="8">
        <v>5</v>
      </c>
      <c r="AG232" s="14">
        <f>VLOOKUP(H232,'[1]gape_95%CL'!A$6:B$171,2)</f>
        <v>27.090973191808331</v>
      </c>
      <c r="AH232" s="13">
        <f t="shared" si="38"/>
        <v>1.0335546014443857</v>
      </c>
      <c r="AI232" s="8">
        <f t="shared" si="39"/>
        <v>0</v>
      </c>
      <c r="AJ232" s="8">
        <f t="shared" si="40"/>
        <v>0</v>
      </c>
      <c r="AK232" s="9">
        <v>44627.84097222222</v>
      </c>
      <c r="AL232" s="24">
        <v>11.999999997206032</v>
      </c>
      <c r="AM232" s="8" t="s">
        <v>26</v>
      </c>
      <c r="AN232" s="8" t="s">
        <v>25</v>
      </c>
      <c r="AO232" s="8">
        <v>6</v>
      </c>
      <c r="AP232" s="8" t="s">
        <v>26</v>
      </c>
      <c r="AQ232" s="8" t="s">
        <v>26</v>
      </c>
    </row>
    <row r="233" spans="1:43" x14ac:dyDescent="0.25">
      <c r="A233" s="8">
        <v>26</v>
      </c>
      <c r="B233" s="8">
        <v>2</v>
      </c>
      <c r="C233" s="25" t="s">
        <v>71</v>
      </c>
      <c r="D233" s="8">
        <v>1</v>
      </c>
      <c r="E233" s="25">
        <v>20220321</v>
      </c>
      <c r="F233" s="26">
        <v>44641.784722222219</v>
      </c>
      <c r="G233" s="27">
        <v>1007</v>
      </c>
      <c r="H233" s="25">
        <v>1580</v>
      </c>
      <c r="I233" s="25" t="s">
        <v>26</v>
      </c>
      <c r="J233" s="20" t="s">
        <v>102</v>
      </c>
      <c r="K233" s="4">
        <f>10^(1.154*LOG(H233/10)-1.838)</f>
        <v>5.0032278152107343</v>
      </c>
      <c r="L233" s="1"/>
      <c r="M233" s="2"/>
      <c r="N233" s="1">
        <v>50.8</v>
      </c>
      <c r="O233" s="27">
        <v>890</v>
      </c>
      <c r="P233" s="25" t="s">
        <v>21</v>
      </c>
      <c r="Q233" s="25" t="s">
        <v>22</v>
      </c>
      <c r="R233" s="25" t="s">
        <v>23</v>
      </c>
      <c r="S233" s="25">
        <v>44</v>
      </c>
      <c r="T233" s="25">
        <v>110</v>
      </c>
      <c r="U233" s="28">
        <f t="shared" si="34"/>
        <v>77.340111932503163</v>
      </c>
      <c r="V233" s="12">
        <f t="shared" si="35"/>
        <v>12.359550561797754</v>
      </c>
      <c r="W233" s="25">
        <v>125</v>
      </c>
      <c r="X233" s="25">
        <v>246</v>
      </c>
      <c r="Y233" s="25">
        <v>1.1000000000000001</v>
      </c>
      <c r="Z233" s="25" t="s">
        <v>24</v>
      </c>
      <c r="AA233" s="25" t="s">
        <v>25</v>
      </c>
      <c r="AB233" s="25">
        <v>100</v>
      </c>
      <c r="AC233" s="25">
        <v>1</v>
      </c>
      <c r="AD233" s="8">
        <f t="shared" si="36"/>
        <v>1</v>
      </c>
      <c r="AE233" s="8">
        <f t="shared" si="37"/>
        <v>0</v>
      </c>
      <c r="AF233" s="8">
        <v>5</v>
      </c>
      <c r="AG233" s="29">
        <f>VLOOKUP(H233,'[1]gape_95%CL'!A$6:B$171,2)</f>
        <v>44.125388781844009</v>
      </c>
      <c r="AH233" s="30">
        <f t="shared" si="38"/>
        <v>0.99715835292774568</v>
      </c>
      <c r="AI233" s="25">
        <f t="shared" si="39"/>
        <v>0</v>
      </c>
      <c r="AJ233" s="25">
        <f t="shared" si="40"/>
        <v>0</v>
      </c>
      <c r="AK233" s="26">
        <v>44641.79583333333</v>
      </c>
      <c r="AL233" s="24">
        <v>11.999999997206032</v>
      </c>
      <c r="AM233" s="25" t="s">
        <v>26</v>
      </c>
      <c r="AN233" s="25" t="s">
        <v>25</v>
      </c>
      <c r="AO233" s="25">
        <v>6</v>
      </c>
      <c r="AP233" s="25" t="s">
        <v>26</v>
      </c>
      <c r="AQ233" s="25" t="s">
        <v>26</v>
      </c>
    </row>
    <row r="234" spans="1:43" x14ac:dyDescent="0.25">
      <c r="A234" s="8">
        <v>146</v>
      </c>
      <c r="B234" s="8">
        <v>1</v>
      </c>
      <c r="C234" s="8" t="s">
        <v>71</v>
      </c>
      <c r="D234" s="8">
        <v>1</v>
      </c>
      <c r="E234" s="8">
        <v>20220425</v>
      </c>
      <c r="F234" s="9">
        <v>44676.682638888888</v>
      </c>
      <c r="G234" s="10">
        <v>1126</v>
      </c>
      <c r="H234" s="8">
        <v>878</v>
      </c>
      <c r="I234" s="8" t="s">
        <v>24</v>
      </c>
      <c r="J234" s="18" t="s">
        <v>103</v>
      </c>
      <c r="K234" s="6">
        <v>2.6</v>
      </c>
      <c r="L234" s="7">
        <v>19.399999999999999</v>
      </c>
      <c r="M234" s="16">
        <v>20.277777777777779</v>
      </c>
      <c r="N234" s="5">
        <v>26.9</v>
      </c>
      <c r="O234" s="10">
        <v>47</v>
      </c>
      <c r="P234" s="8" t="s">
        <v>21</v>
      </c>
      <c r="Q234" s="8" t="s">
        <v>38</v>
      </c>
      <c r="R234" s="8" t="s">
        <v>29</v>
      </c>
      <c r="S234" s="8">
        <v>16</v>
      </c>
      <c r="T234" s="8">
        <v>9</v>
      </c>
      <c r="U234" s="23">
        <f t="shared" si="34"/>
        <v>37.869822485207102</v>
      </c>
      <c r="V234" s="12">
        <f t="shared" si="35"/>
        <v>19.148936170212767</v>
      </c>
      <c r="W234" s="8">
        <v>52</v>
      </c>
      <c r="X234" s="8">
        <v>116</v>
      </c>
      <c r="Y234" s="8">
        <v>0.5</v>
      </c>
      <c r="Z234" s="8" t="s">
        <v>24</v>
      </c>
      <c r="AA234" s="8" t="s">
        <v>25</v>
      </c>
      <c r="AB234" s="8">
        <v>100</v>
      </c>
      <c r="AC234" s="8">
        <v>1</v>
      </c>
      <c r="AD234" s="8">
        <f t="shared" si="36"/>
        <v>1</v>
      </c>
      <c r="AE234" s="8">
        <f t="shared" si="37"/>
        <v>0</v>
      </c>
      <c r="AF234" s="8">
        <v>5</v>
      </c>
      <c r="AG234" s="14">
        <f>VLOOKUP(H234,'[1]gape_95%CL'!A$6:B$171,2)</f>
        <v>23.538835163578202</v>
      </c>
      <c r="AH234" s="13">
        <f t="shared" si="38"/>
        <v>0.67972777279807406</v>
      </c>
      <c r="AI234" s="8">
        <f t="shared" si="39"/>
        <v>0</v>
      </c>
      <c r="AJ234" s="8">
        <f t="shared" si="40"/>
        <v>0</v>
      </c>
      <c r="AK234" s="9">
        <v>44676.81527777778</v>
      </c>
      <c r="AL234" s="24">
        <v>13.000000000465661</v>
      </c>
      <c r="AM234" s="8" t="s">
        <v>26</v>
      </c>
      <c r="AN234" s="8" t="s">
        <v>25</v>
      </c>
      <c r="AO234" s="8">
        <v>6</v>
      </c>
      <c r="AP234" s="8" t="s">
        <v>26</v>
      </c>
      <c r="AQ234" s="8" t="s">
        <v>26</v>
      </c>
    </row>
    <row r="235" spans="1:43" x14ac:dyDescent="0.25">
      <c r="A235" s="8">
        <v>93</v>
      </c>
      <c r="B235" s="8">
        <v>1</v>
      </c>
      <c r="C235" s="8" t="s">
        <v>71</v>
      </c>
      <c r="D235" s="8">
        <v>1</v>
      </c>
      <c r="E235" s="8">
        <v>20220404</v>
      </c>
      <c r="F235" s="9">
        <v>44655.693749999999</v>
      </c>
      <c r="G235" s="10">
        <v>1085</v>
      </c>
      <c r="H235" s="8">
        <v>743</v>
      </c>
      <c r="I235" s="8" t="s">
        <v>24</v>
      </c>
      <c r="J235" s="18" t="s">
        <v>103</v>
      </c>
      <c r="K235" s="6">
        <v>2.4</v>
      </c>
      <c r="L235" s="7">
        <v>17.8</v>
      </c>
      <c r="M235" s="16">
        <v>21.666666666666668</v>
      </c>
      <c r="N235" s="5">
        <v>21.5</v>
      </c>
      <c r="O235" s="10">
        <v>36</v>
      </c>
      <c r="P235" s="8" t="s">
        <v>21</v>
      </c>
      <c r="Q235" s="8" t="s">
        <v>30</v>
      </c>
      <c r="R235" s="8" t="s">
        <v>29</v>
      </c>
      <c r="S235" s="8">
        <v>15</v>
      </c>
      <c r="T235" s="8">
        <v>7</v>
      </c>
      <c r="U235" s="23">
        <f t="shared" si="34"/>
        <v>39.0625</v>
      </c>
      <c r="V235" s="12">
        <f t="shared" si="35"/>
        <v>19.444444444444443</v>
      </c>
      <c r="W235" s="8">
        <v>48</v>
      </c>
      <c r="X235" s="8">
        <v>102</v>
      </c>
      <c r="Y235" s="8">
        <v>0.6</v>
      </c>
      <c r="Z235" s="8" t="s">
        <v>24</v>
      </c>
      <c r="AA235" s="8" t="s">
        <v>25</v>
      </c>
      <c r="AB235" s="8">
        <v>100</v>
      </c>
      <c r="AC235" s="8">
        <v>1</v>
      </c>
      <c r="AD235" s="8">
        <f t="shared" si="36"/>
        <v>1</v>
      </c>
      <c r="AE235" s="8">
        <f t="shared" si="37"/>
        <v>0</v>
      </c>
      <c r="AF235" s="8">
        <v>5</v>
      </c>
      <c r="AG235" s="14">
        <f>VLOOKUP(H235,'[1]gape_95%CL'!A$6:B$171,2)</f>
        <v>20.10333826781536</v>
      </c>
      <c r="AH235" s="13">
        <f t="shared" si="38"/>
        <v>0.74614473477842236</v>
      </c>
      <c r="AI235" s="8">
        <f t="shared" si="39"/>
        <v>0</v>
      </c>
      <c r="AJ235" s="8">
        <f t="shared" si="40"/>
        <v>0</v>
      </c>
      <c r="AK235" s="9">
        <v>44655.878472222219</v>
      </c>
      <c r="AL235" s="24">
        <v>13.999999993247911</v>
      </c>
      <c r="AM235" s="9" t="s">
        <v>26</v>
      </c>
      <c r="AN235" s="8" t="s">
        <v>25</v>
      </c>
      <c r="AO235" s="8">
        <v>6</v>
      </c>
      <c r="AP235" s="8" t="s">
        <v>26</v>
      </c>
      <c r="AQ235" s="8" t="s">
        <v>26</v>
      </c>
    </row>
    <row r="236" spans="1:43" x14ac:dyDescent="0.25">
      <c r="A236" s="8">
        <v>216</v>
      </c>
      <c r="B236" s="8">
        <v>1</v>
      </c>
      <c r="C236" s="8" t="s">
        <v>71</v>
      </c>
      <c r="D236" s="8">
        <v>1</v>
      </c>
      <c r="E236" s="8">
        <v>20220314</v>
      </c>
      <c r="F236" s="9">
        <v>44634.729861111111</v>
      </c>
      <c r="G236" s="10">
        <v>1025</v>
      </c>
      <c r="H236" s="8">
        <v>1025</v>
      </c>
      <c r="I236" s="8" t="s">
        <v>24</v>
      </c>
      <c r="J236" s="18" t="s">
        <v>103</v>
      </c>
      <c r="K236" s="6">
        <v>3.6</v>
      </c>
      <c r="L236" s="7">
        <v>23.5</v>
      </c>
      <c r="M236" s="16">
        <v>18.333333333333332</v>
      </c>
      <c r="N236" s="5">
        <v>35.700000000000003</v>
      </c>
      <c r="O236" s="10">
        <v>166</v>
      </c>
      <c r="P236" s="8" t="s">
        <v>27</v>
      </c>
      <c r="Q236" s="8" t="s">
        <v>30</v>
      </c>
      <c r="R236" s="8" t="s">
        <v>23</v>
      </c>
      <c r="S236" s="8">
        <v>30</v>
      </c>
      <c r="T236" s="8">
        <v>30</v>
      </c>
      <c r="U236" s="23">
        <f t="shared" si="34"/>
        <v>69.444444444444443</v>
      </c>
      <c r="V236" s="12">
        <f t="shared" si="35"/>
        <v>18.072289156626507</v>
      </c>
      <c r="W236" s="8">
        <v>84</v>
      </c>
      <c r="X236" s="8">
        <v>173</v>
      </c>
      <c r="Y236" s="8">
        <v>1.3</v>
      </c>
      <c r="Z236" s="8" t="s">
        <v>24</v>
      </c>
      <c r="AA236" s="8" t="s">
        <v>25</v>
      </c>
      <c r="AB236" s="8">
        <v>100</v>
      </c>
      <c r="AC236" s="8">
        <v>1</v>
      </c>
      <c r="AD236" s="8">
        <f t="shared" si="36"/>
        <v>1</v>
      </c>
      <c r="AE236" s="8">
        <f t="shared" si="37"/>
        <v>0</v>
      </c>
      <c r="AF236" s="8">
        <v>5</v>
      </c>
      <c r="AG236" s="14">
        <f>VLOOKUP(H236,'[1]gape_95%CL'!A$6:B$171,2)</f>
        <v>27.648250158473854</v>
      </c>
      <c r="AH236" s="13">
        <f t="shared" si="38"/>
        <v>1.0850596268496711</v>
      </c>
      <c r="AI236" s="8">
        <f t="shared" si="39"/>
        <v>0</v>
      </c>
      <c r="AJ236" s="8">
        <f t="shared" si="40"/>
        <v>0</v>
      </c>
      <c r="AK236" s="9">
        <v>44634.820833333331</v>
      </c>
      <c r="AL236" s="24">
        <v>13.999999993247911</v>
      </c>
      <c r="AM236" s="8" t="s">
        <v>26</v>
      </c>
      <c r="AN236" s="8" t="s">
        <v>25</v>
      </c>
      <c r="AO236" s="8">
        <v>6</v>
      </c>
      <c r="AP236" s="8" t="s">
        <v>26</v>
      </c>
      <c r="AQ236" s="8" t="s">
        <v>26</v>
      </c>
    </row>
    <row r="237" spans="1:43" x14ac:dyDescent="0.25">
      <c r="A237" s="8">
        <v>67</v>
      </c>
      <c r="B237" s="8">
        <v>2</v>
      </c>
      <c r="C237" s="25" t="s">
        <v>71</v>
      </c>
      <c r="D237" s="8">
        <v>1</v>
      </c>
      <c r="E237" s="25">
        <v>20220328</v>
      </c>
      <c r="F237" s="26">
        <v>44648.688888888886</v>
      </c>
      <c r="G237" s="27">
        <v>1072</v>
      </c>
      <c r="H237" s="25">
        <v>1264</v>
      </c>
      <c r="I237" s="25" t="s">
        <v>26</v>
      </c>
      <c r="J237" s="20" t="s">
        <v>102</v>
      </c>
      <c r="K237" s="4">
        <f>10^(1.154*LOG(H237/10)-1.838)</f>
        <v>3.867373556120687</v>
      </c>
      <c r="L237" s="1"/>
      <c r="M237" s="2"/>
      <c r="N237" s="1">
        <v>35.299999999999997</v>
      </c>
      <c r="O237" s="27">
        <v>230</v>
      </c>
      <c r="P237" s="25" t="s">
        <v>21</v>
      </c>
      <c r="Q237" s="25" t="s">
        <v>38</v>
      </c>
      <c r="R237" s="25" t="s">
        <v>23</v>
      </c>
      <c r="S237" s="25">
        <v>30</v>
      </c>
      <c r="T237" s="25">
        <v>35</v>
      </c>
      <c r="U237" s="28">
        <f t="shared" si="34"/>
        <v>60.174191356226956</v>
      </c>
      <c r="V237" s="12">
        <f t="shared" si="35"/>
        <v>15.217391304347826</v>
      </c>
      <c r="W237" s="25">
        <v>87</v>
      </c>
      <c r="X237" s="25">
        <v>182</v>
      </c>
      <c r="Y237" s="25">
        <v>0.9</v>
      </c>
      <c r="Z237" s="25" t="s">
        <v>24</v>
      </c>
      <c r="AA237" s="25" t="s">
        <v>25</v>
      </c>
      <c r="AB237" s="25">
        <v>100</v>
      </c>
      <c r="AC237" s="25">
        <v>1</v>
      </c>
      <c r="AD237" s="8">
        <f t="shared" si="36"/>
        <v>1</v>
      </c>
      <c r="AE237" s="8">
        <f t="shared" si="37"/>
        <v>0</v>
      </c>
      <c r="AF237" s="8">
        <v>5</v>
      </c>
      <c r="AG237" s="29">
        <f>VLOOKUP(H237,'[1]gape_95%CL'!A$6:B$171,2)</f>
        <v>34.531024247974457</v>
      </c>
      <c r="AH237" s="30">
        <f t="shared" si="38"/>
        <v>0.86878396031822769</v>
      </c>
      <c r="AI237" s="25">
        <f t="shared" si="39"/>
        <v>0</v>
      </c>
      <c r="AJ237" s="25">
        <f t="shared" si="40"/>
        <v>0</v>
      </c>
      <c r="AK237" s="26">
        <v>44648.816666666666</v>
      </c>
      <c r="AL237" s="24">
        <v>14.00000000372529</v>
      </c>
      <c r="AM237" s="25" t="s">
        <v>26</v>
      </c>
      <c r="AN237" s="25" t="s">
        <v>25</v>
      </c>
      <c r="AO237" s="25">
        <v>6</v>
      </c>
      <c r="AP237" s="25" t="s">
        <v>26</v>
      </c>
      <c r="AQ237" s="25" t="s">
        <v>26</v>
      </c>
    </row>
    <row r="238" spans="1:43" x14ac:dyDescent="0.25">
      <c r="A238" s="8">
        <v>236</v>
      </c>
      <c r="B238" s="8">
        <v>1</v>
      </c>
      <c r="C238" s="8" t="s">
        <v>71</v>
      </c>
      <c r="D238" s="8">
        <v>1</v>
      </c>
      <c r="E238" s="8">
        <v>20220314</v>
      </c>
      <c r="F238" s="9">
        <v>44634.728472222225</v>
      </c>
      <c r="G238" s="10">
        <v>1029</v>
      </c>
      <c r="H238" s="8">
        <v>1066</v>
      </c>
      <c r="I238" s="8" t="s">
        <v>24</v>
      </c>
      <c r="J238" s="18" t="s">
        <v>103</v>
      </c>
      <c r="K238" s="6">
        <v>3.4</v>
      </c>
      <c r="L238" s="7">
        <v>24.5</v>
      </c>
      <c r="M238" s="16">
        <v>19.166666666666668</v>
      </c>
      <c r="N238" s="5">
        <v>37.5</v>
      </c>
      <c r="O238" s="10">
        <v>126</v>
      </c>
      <c r="P238" s="8" t="s">
        <v>21</v>
      </c>
      <c r="Q238" s="8" t="s">
        <v>22</v>
      </c>
      <c r="R238" s="8" t="s">
        <v>23</v>
      </c>
      <c r="S238" s="8">
        <v>28</v>
      </c>
      <c r="T238" s="8">
        <v>22</v>
      </c>
      <c r="U238" s="23">
        <f t="shared" si="34"/>
        <v>67.820069204152247</v>
      </c>
      <c r="V238" s="12">
        <f t="shared" si="35"/>
        <v>17.460317460317459</v>
      </c>
      <c r="W238" s="8">
        <v>77</v>
      </c>
      <c r="X238" s="8">
        <v>156</v>
      </c>
      <c r="Y238" s="8">
        <v>1</v>
      </c>
      <c r="Z238" s="8" t="s">
        <v>24</v>
      </c>
      <c r="AA238" s="8" t="s">
        <v>25</v>
      </c>
      <c r="AB238" s="8">
        <v>100</v>
      </c>
      <c r="AC238" s="8">
        <v>1</v>
      </c>
      <c r="AD238" s="8">
        <f t="shared" si="36"/>
        <v>1</v>
      </c>
      <c r="AE238" s="8">
        <f t="shared" si="37"/>
        <v>0</v>
      </c>
      <c r="AF238" s="8">
        <v>5</v>
      </c>
      <c r="AG238" s="14">
        <f>VLOOKUP(H238,'[1]gape_95%CL'!A$6:B$171,2)</f>
        <v>28.771049240536556</v>
      </c>
      <c r="AH238" s="13">
        <f t="shared" si="38"/>
        <v>0.9732005171556205</v>
      </c>
      <c r="AI238" s="8">
        <f t="shared" si="39"/>
        <v>0</v>
      </c>
      <c r="AJ238" s="8">
        <f t="shared" si="40"/>
        <v>0</v>
      </c>
      <c r="AK238" s="9">
        <v>44634.803472222222</v>
      </c>
      <c r="AL238" s="24">
        <v>14.00000000372529</v>
      </c>
      <c r="AM238" s="8" t="s">
        <v>26</v>
      </c>
      <c r="AN238" s="8" t="s">
        <v>25</v>
      </c>
      <c r="AO238" s="8">
        <v>6</v>
      </c>
      <c r="AP238" s="8" t="s">
        <v>26</v>
      </c>
      <c r="AQ238" s="8" t="s">
        <v>26</v>
      </c>
    </row>
    <row r="239" spans="1:43" x14ac:dyDescent="0.25">
      <c r="A239" s="8">
        <v>174</v>
      </c>
      <c r="B239" s="8">
        <v>1</v>
      </c>
      <c r="C239" s="8" t="s">
        <v>71</v>
      </c>
      <c r="D239" s="8">
        <v>1</v>
      </c>
      <c r="E239" s="8">
        <v>20220314</v>
      </c>
      <c r="F239" s="9">
        <v>44634.725694444445</v>
      </c>
      <c r="G239" s="10">
        <v>1034</v>
      </c>
      <c r="H239" s="8">
        <v>924</v>
      </c>
      <c r="I239" s="8" t="s">
        <v>24</v>
      </c>
      <c r="J239" s="18" t="s">
        <v>103</v>
      </c>
      <c r="K239" s="6">
        <v>2.2999999999999998</v>
      </c>
      <c r="L239" s="7">
        <v>20.3</v>
      </c>
      <c r="M239" s="16">
        <v>15.833333333333334</v>
      </c>
      <c r="N239" s="5">
        <v>27.9</v>
      </c>
      <c r="O239" s="10">
        <v>70</v>
      </c>
      <c r="P239" s="8" t="s">
        <v>27</v>
      </c>
      <c r="Q239" s="8" t="s">
        <v>30</v>
      </c>
      <c r="R239" s="8" t="s">
        <v>29</v>
      </c>
      <c r="S239" s="8">
        <v>19</v>
      </c>
      <c r="T239" s="8">
        <v>10</v>
      </c>
      <c r="U239" s="23">
        <f t="shared" si="34"/>
        <v>68.241965973534974</v>
      </c>
      <c r="V239" s="12">
        <f t="shared" si="35"/>
        <v>14.285714285714286</v>
      </c>
      <c r="W239" s="8">
        <v>55</v>
      </c>
      <c r="X239" s="8">
        <v>114</v>
      </c>
      <c r="Y239" s="8">
        <v>0.7</v>
      </c>
      <c r="Z239" s="8" t="s">
        <v>24</v>
      </c>
      <c r="AA239" s="8" t="s">
        <v>25</v>
      </c>
      <c r="AB239" s="8">
        <v>100</v>
      </c>
      <c r="AC239" s="8">
        <v>1</v>
      </c>
      <c r="AD239" s="8">
        <f t="shared" si="36"/>
        <v>1</v>
      </c>
      <c r="AE239" s="8">
        <f t="shared" si="37"/>
        <v>0</v>
      </c>
      <c r="AF239" s="8">
        <v>5</v>
      </c>
      <c r="AG239" s="14">
        <f>VLOOKUP(H239,'[1]gape_95%CL'!A$6:B$171,2)</f>
        <v>24.890502803723361</v>
      </c>
      <c r="AH239" s="13">
        <f t="shared" si="38"/>
        <v>0.76334335830121502</v>
      </c>
      <c r="AI239" s="8">
        <f t="shared" si="39"/>
        <v>0</v>
      </c>
      <c r="AJ239" s="8">
        <f t="shared" si="40"/>
        <v>0</v>
      </c>
      <c r="AK239" s="9">
        <v>44634.835416666669</v>
      </c>
      <c r="AL239" s="24">
        <v>14.00000000372529</v>
      </c>
      <c r="AM239" s="8" t="s">
        <v>26</v>
      </c>
      <c r="AN239" s="8" t="s">
        <v>25</v>
      </c>
      <c r="AO239" s="8">
        <v>6</v>
      </c>
      <c r="AP239" s="8" t="s">
        <v>26</v>
      </c>
      <c r="AQ239" s="8" t="s">
        <v>26</v>
      </c>
    </row>
    <row r="240" spans="1:43" x14ac:dyDescent="0.25">
      <c r="A240" s="8">
        <v>42</v>
      </c>
      <c r="B240" s="8">
        <v>1</v>
      </c>
      <c r="C240" s="25" t="s">
        <v>71</v>
      </c>
      <c r="D240" s="8">
        <v>1</v>
      </c>
      <c r="E240" s="25">
        <v>20220425</v>
      </c>
      <c r="F240" s="26">
        <v>44676.715277777781</v>
      </c>
      <c r="G240" s="27">
        <v>1015</v>
      </c>
      <c r="H240" s="25">
        <v>1285</v>
      </c>
      <c r="I240" s="25" t="s">
        <v>26</v>
      </c>
      <c r="J240" s="20" t="s">
        <v>102</v>
      </c>
      <c r="K240" s="4">
        <f>10^(1.154*LOG(H240/10)-1.838)</f>
        <v>3.941615066527691</v>
      </c>
      <c r="L240" s="1"/>
      <c r="M240" s="2"/>
      <c r="N240" s="1">
        <v>42.7</v>
      </c>
      <c r="O240" s="27">
        <v>299</v>
      </c>
      <c r="P240" s="25" t="s">
        <v>21</v>
      </c>
      <c r="Q240" s="25" t="s">
        <v>22</v>
      </c>
      <c r="R240" s="25" t="s">
        <v>23</v>
      </c>
      <c r="S240" s="25">
        <v>34</v>
      </c>
      <c r="T240" s="25">
        <v>44</v>
      </c>
      <c r="U240" s="28">
        <f t="shared" si="34"/>
        <v>74.406249716176234</v>
      </c>
      <c r="V240" s="12">
        <f t="shared" si="35"/>
        <v>14.715719063545151</v>
      </c>
      <c r="W240" s="25">
        <v>100</v>
      </c>
      <c r="X240" s="25">
        <v>160</v>
      </c>
      <c r="Y240" s="25">
        <v>1.1000000000000001</v>
      </c>
      <c r="Z240" s="25" t="s">
        <v>24</v>
      </c>
      <c r="AA240" s="25" t="s">
        <v>25</v>
      </c>
      <c r="AB240" s="25">
        <v>100</v>
      </c>
      <c r="AC240" s="25">
        <v>1</v>
      </c>
      <c r="AD240" s="8">
        <f t="shared" si="36"/>
        <v>1</v>
      </c>
      <c r="AE240" s="8">
        <f t="shared" si="37"/>
        <v>0</v>
      </c>
      <c r="AF240" s="8">
        <v>5</v>
      </c>
      <c r="AG240" s="29">
        <f>VLOOKUP(H240,'[1]gape_95%CL'!A$6:B$171,2)</f>
        <v>35.11863072898371</v>
      </c>
      <c r="AH240" s="30">
        <f t="shared" si="38"/>
        <v>0.96814708586970921</v>
      </c>
      <c r="AI240" s="25">
        <f t="shared" si="39"/>
        <v>0</v>
      </c>
      <c r="AJ240" s="25">
        <f t="shared" si="40"/>
        <v>0</v>
      </c>
      <c r="AK240" s="26">
        <v>44676.759722222225</v>
      </c>
      <c r="AL240" s="24">
        <v>14.00000000372529</v>
      </c>
      <c r="AM240" s="25" t="s">
        <v>26</v>
      </c>
      <c r="AN240" s="25" t="s">
        <v>25</v>
      </c>
      <c r="AO240" s="25">
        <v>6</v>
      </c>
      <c r="AP240" s="25" t="s">
        <v>26</v>
      </c>
      <c r="AQ240" s="25" t="s">
        <v>26</v>
      </c>
    </row>
    <row r="241" spans="1:43" x14ac:dyDescent="0.25">
      <c r="A241" s="8">
        <v>252</v>
      </c>
      <c r="B241" s="8">
        <v>1</v>
      </c>
      <c r="C241" s="8" t="s">
        <v>71</v>
      </c>
      <c r="D241" s="8">
        <v>1</v>
      </c>
      <c r="E241" s="8">
        <v>20220314</v>
      </c>
      <c r="F241" s="9">
        <v>44634.737500000003</v>
      </c>
      <c r="G241" s="10">
        <v>1020</v>
      </c>
      <c r="H241" s="8">
        <v>1115</v>
      </c>
      <c r="I241" s="8" t="s">
        <v>24</v>
      </c>
      <c r="J241" s="18" t="s">
        <v>103</v>
      </c>
      <c r="K241" s="6">
        <v>3.2</v>
      </c>
      <c r="L241" s="7">
        <v>24.2</v>
      </c>
      <c r="M241" s="16">
        <v>18.055555555555557</v>
      </c>
      <c r="N241" s="5">
        <v>33.200000000000003</v>
      </c>
      <c r="O241" s="10">
        <v>177</v>
      </c>
      <c r="P241" s="8" t="s">
        <v>27</v>
      </c>
      <c r="Q241" s="8" t="s">
        <v>30</v>
      </c>
      <c r="R241" s="8" t="s">
        <v>23</v>
      </c>
      <c r="S241" s="8">
        <v>28</v>
      </c>
      <c r="T241" s="8">
        <v>30</v>
      </c>
      <c r="U241" s="23">
        <f t="shared" si="34"/>
        <v>76.562499999999972</v>
      </c>
      <c r="V241" s="12">
        <f t="shared" si="35"/>
        <v>16.949152542372882</v>
      </c>
      <c r="W241" s="8">
        <v>84</v>
      </c>
      <c r="X241" s="8">
        <v>173</v>
      </c>
      <c r="Y241" s="8">
        <v>1</v>
      </c>
      <c r="Z241" s="8" t="s">
        <v>24</v>
      </c>
      <c r="AA241" s="8" t="s">
        <v>25</v>
      </c>
      <c r="AB241" s="8">
        <v>100</v>
      </c>
      <c r="AC241" s="8">
        <v>1</v>
      </c>
      <c r="AD241" s="8">
        <f t="shared" si="36"/>
        <v>1</v>
      </c>
      <c r="AE241" s="8">
        <f t="shared" si="37"/>
        <v>0</v>
      </c>
      <c r="AF241" s="8">
        <v>5</v>
      </c>
      <c r="AG241" s="14">
        <f>VLOOKUP(H241,'[1]gape_95%CL'!A$6:B$171,2)</f>
        <v>30.189300499094283</v>
      </c>
      <c r="AH241" s="13">
        <f t="shared" si="38"/>
        <v>0.92748091334014293</v>
      </c>
      <c r="AI241" s="8">
        <f t="shared" si="39"/>
        <v>0</v>
      </c>
      <c r="AJ241" s="8">
        <f t="shared" si="40"/>
        <v>0</v>
      </c>
      <c r="AK241" s="9">
        <v>44634.8</v>
      </c>
      <c r="AL241" s="24">
        <v>14.00000000372529</v>
      </c>
      <c r="AM241" s="8" t="s">
        <v>26</v>
      </c>
      <c r="AN241" s="8" t="s">
        <v>25</v>
      </c>
      <c r="AO241" s="8">
        <v>6</v>
      </c>
      <c r="AP241" s="8" t="s">
        <v>26</v>
      </c>
      <c r="AQ241" s="8" t="s">
        <v>26</v>
      </c>
    </row>
    <row r="242" spans="1:43" x14ac:dyDescent="0.25">
      <c r="A242" s="8">
        <v>25</v>
      </c>
      <c r="B242" s="8">
        <v>1</v>
      </c>
      <c r="C242" s="25" t="s">
        <v>71</v>
      </c>
      <c r="D242" s="8">
        <v>1</v>
      </c>
      <c r="E242" s="25">
        <v>20220307</v>
      </c>
      <c r="F242" s="26">
        <v>44627.754166666666</v>
      </c>
      <c r="G242" s="27">
        <v>1007</v>
      </c>
      <c r="H242" s="25">
        <v>1580</v>
      </c>
      <c r="I242" s="25" t="s">
        <v>26</v>
      </c>
      <c r="J242" s="20" t="s">
        <v>102</v>
      </c>
      <c r="K242" s="4">
        <f>10^(1.154*LOG(H242/10)-1.838)</f>
        <v>5.0032278152107343</v>
      </c>
      <c r="L242" s="1"/>
      <c r="M242" s="2"/>
      <c r="N242" s="1">
        <v>50.8</v>
      </c>
      <c r="O242" s="27">
        <v>890</v>
      </c>
      <c r="P242" s="25" t="s">
        <v>21</v>
      </c>
      <c r="Q242" s="25" t="s">
        <v>22</v>
      </c>
      <c r="R242" s="25" t="s">
        <v>23</v>
      </c>
      <c r="S242" s="25">
        <v>30</v>
      </c>
      <c r="T242" s="25">
        <v>33</v>
      </c>
      <c r="U242" s="28">
        <f t="shared" si="34"/>
        <v>35.953564431432248</v>
      </c>
      <c r="V242" s="12">
        <f t="shared" si="35"/>
        <v>3.707865168539326</v>
      </c>
      <c r="W242" s="25">
        <v>90</v>
      </c>
      <c r="X242" s="25">
        <v>155</v>
      </c>
      <c r="Y242" s="25">
        <v>0.5</v>
      </c>
      <c r="Z242" s="25" t="s">
        <v>24</v>
      </c>
      <c r="AA242" s="25" t="s">
        <v>25</v>
      </c>
      <c r="AB242" s="25">
        <v>100</v>
      </c>
      <c r="AC242" s="25">
        <v>1</v>
      </c>
      <c r="AD242" s="8">
        <f t="shared" si="36"/>
        <v>1</v>
      </c>
      <c r="AE242" s="8">
        <f t="shared" si="37"/>
        <v>0</v>
      </c>
      <c r="AF242" s="8">
        <v>5</v>
      </c>
      <c r="AG242" s="29">
        <f>VLOOKUP(H242,'[1]gape_95%CL'!A$6:B$171,2)</f>
        <v>44.125388781844009</v>
      </c>
      <c r="AH242" s="30">
        <f t="shared" si="38"/>
        <v>0.67988069517800842</v>
      </c>
      <c r="AI242" s="25">
        <f t="shared" si="39"/>
        <v>0</v>
      </c>
      <c r="AJ242" s="25">
        <f t="shared" si="40"/>
        <v>0</v>
      </c>
      <c r="AK242" s="26">
        <v>44627.776388888888</v>
      </c>
      <c r="AL242" s="24">
        <v>15.999999999767169</v>
      </c>
      <c r="AM242" s="25" t="s">
        <v>26</v>
      </c>
      <c r="AN242" s="25" t="s">
        <v>25</v>
      </c>
      <c r="AO242" s="25">
        <v>6</v>
      </c>
      <c r="AP242" s="25" t="s">
        <v>26</v>
      </c>
      <c r="AQ242" s="25" t="s">
        <v>26</v>
      </c>
    </row>
    <row r="243" spans="1:43" x14ac:dyDescent="0.25">
      <c r="A243" s="8">
        <v>204</v>
      </c>
      <c r="B243" s="8">
        <v>1</v>
      </c>
      <c r="C243" s="8" t="s">
        <v>71</v>
      </c>
      <c r="D243" s="8">
        <v>1</v>
      </c>
      <c r="E243" s="8">
        <v>20220321</v>
      </c>
      <c r="F243" s="9">
        <v>44641.777777777781</v>
      </c>
      <c r="G243" s="10">
        <v>1041</v>
      </c>
      <c r="H243" s="8">
        <v>990</v>
      </c>
      <c r="I243" s="8" t="s">
        <v>24</v>
      </c>
      <c r="J243" s="18" t="s">
        <v>103</v>
      </c>
      <c r="K243" s="6">
        <v>3.6</v>
      </c>
      <c r="L243" s="7">
        <v>23</v>
      </c>
      <c r="M243" s="16">
        <v>15</v>
      </c>
      <c r="N243" s="5">
        <v>34.4</v>
      </c>
      <c r="O243" s="10">
        <v>112</v>
      </c>
      <c r="P243" s="8" t="s">
        <v>27</v>
      </c>
      <c r="Q243" s="8" t="s">
        <v>22</v>
      </c>
      <c r="R243" s="8" t="s">
        <v>23</v>
      </c>
      <c r="S243" s="8">
        <v>26</v>
      </c>
      <c r="T243" s="8">
        <v>33</v>
      </c>
      <c r="U243" s="23">
        <f t="shared" si="34"/>
        <v>52.160493827160494</v>
      </c>
      <c r="V243" s="12">
        <f t="shared" si="35"/>
        <v>29.464285714285715</v>
      </c>
      <c r="W243" s="8">
        <v>90</v>
      </c>
      <c r="X243" s="8">
        <v>174</v>
      </c>
      <c r="Y243" s="8">
        <v>1.1000000000000001</v>
      </c>
      <c r="Z243" s="8" t="s">
        <v>24</v>
      </c>
      <c r="AA243" s="8" t="s">
        <v>25</v>
      </c>
      <c r="AB243" s="8">
        <v>100</v>
      </c>
      <c r="AC243" s="8">
        <v>1</v>
      </c>
      <c r="AD243" s="8">
        <f t="shared" si="36"/>
        <v>1</v>
      </c>
      <c r="AE243" s="8">
        <f t="shared" si="37"/>
        <v>0</v>
      </c>
      <c r="AF243" s="8">
        <v>5</v>
      </c>
      <c r="AG243" s="14">
        <f>VLOOKUP(H243,'[1]gape_95%CL'!A$6:B$171,2)</f>
        <v>26.813391064368325</v>
      </c>
      <c r="AH243" s="13">
        <f t="shared" si="38"/>
        <v>0.96966474466375041</v>
      </c>
      <c r="AI243" s="8">
        <f t="shared" si="39"/>
        <v>0</v>
      </c>
      <c r="AJ243" s="8">
        <f t="shared" si="40"/>
        <v>0</v>
      </c>
      <c r="AK243" s="9">
        <v>44641.867361111108</v>
      </c>
      <c r="AL243" s="24">
        <v>15.999999999767169</v>
      </c>
      <c r="AM243" s="8" t="s">
        <v>26</v>
      </c>
      <c r="AN243" s="8" t="s">
        <v>25</v>
      </c>
      <c r="AO243" s="8">
        <v>6</v>
      </c>
      <c r="AP243" s="8" t="s">
        <v>26</v>
      </c>
      <c r="AQ243" s="8" t="s">
        <v>26</v>
      </c>
    </row>
    <row r="244" spans="1:43" x14ac:dyDescent="0.25">
      <c r="A244" s="8">
        <v>14</v>
      </c>
      <c r="B244" s="8">
        <v>1</v>
      </c>
      <c r="C244" s="25" t="s">
        <v>71</v>
      </c>
      <c r="D244" s="8">
        <v>1</v>
      </c>
      <c r="E244" s="25">
        <v>20220321</v>
      </c>
      <c r="F244" s="26">
        <v>44641.784722222219</v>
      </c>
      <c r="G244" s="27">
        <v>1003</v>
      </c>
      <c r="H244" s="25">
        <v>1210</v>
      </c>
      <c r="I244" s="25" t="s">
        <v>26</v>
      </c>
      <c r="J244" s="20" t="s">
        <v>102</v>
      </c>
      <c r="K244" s="4">
        <f>10^(1.154*LOG(H244/10)-1.838)</f>
        <v>3.6773445009434718</v>
      </c>
      <c r="L244" s="1"/>
      <c r="M244" s="2"/>
      <c r="N244" s="1">
        <v>38.200000000000003</v>
      </c>
      <c r="O244" s="27">
        <v>212</v>
      </c>
      <c r="P244" s="25" t="s">
        <v>21</v>
      </c>
      <c r="Q244" s="25" t="s">
        <v>22</v>
      </c>
      <c r="R244" s="25" t="s">
        <v>23</v>
      </c>
      <c r="S244" s="25">
        <v>27</v>
      </c>
      <c r="T244" s="25">
        <v>33</v>
      </c>
      <c r="U244" s="28">
        <f t="shared" si="34"/>
        <v>53.908704297018573</v>
      </c>
      <c r="V244" s="12">
        <f t="shared" si="35"/>
        <v>15.566037735849056</v>
      </c>
      <c r="W244" s="25">
        <v>83</v>
      </c>
      <c r="X244" s="25">
        <v>176</v>
      </c>
      <c r="Y244" s="25">
        <v>0.7</v>
      </c>
      <c r="Z244" s="25" t="s">
        <v>24</v>
      </c>
      <c r="AA244" s="25" t="s">
        <v>25</v>
      </c>
      <c r="AB244" s="25">
        <v>100</v>
      </c>
      <c r="AC244" s="25">
        <v>1</v>
      </c>
      <c r="AD244" s="8">
        <f t="shared" si="36"/>
        <v>1</v>
      </c>
      <c r="AE244" s="8">
        <f t="shared" si="37"/>
        <v>0</v>
      </c>
      <c r="AF244" s="8">
        <v>5</v>
      </c>
      <c r="AG244" s="29">
        <f>VLOOKUP(H244,'[1]gape_95%CL'!A$6:B$171,2)</f>
        <v>33.070465350899148</v>
      </c>
      <c r="AH244" s="30">
        <f t="shared" si="38"/>
        <v>0.8164384659699353</v>
      </c>
      <c r="AI244" s="25">
        <f t="shared" si="39"/>
        <v>0</v>
      </c>
      <c r="AJ244" s="25">
        <f t="shared" si="40"/>
        <v>0</v>
      </c>
      <c r="AK244" s="26">
        <v>44641.813194444447</v>
      </c>
      <c r="AL244" s="24">
        <v>15.999999999767169</v>
      </c>
      <c r="AM244" s="25" t="s">
        <v>26</v>
      </c>
      <c r="AN244" s="25" t="s">
        <v>25</v>
      </c>
      <c r="AO244" s="25">
        <v>6</v>
      </c>
      <c r="AP244" s="25" t="s">
        <v>26</v>
      </c>
      <c r="AQ244" s="25" t="s">
        <v>26</v>
      </c>
    </row>
    <row r="245" spans="1:43" x14ac:dyDescent="0.25">
      <c r="A245" s="8">
        <v>231</v>
      </c>
      <c r="B245" s="8">
        <v>1</v>
      </c>
      <c r="C245" s="8" t="s">
        <v>71</v>
      </c>
      <c r="D245" s="8">
        <v>1</v>
      </c>
      <c r="E245" s="8">
        <v>20220314</v>
      </c>
      <c r="F245" s="9">
        <v>44634.720833333333</v>
      </c>
      <c r="G245" s="10">
        <v>1038</v>
      </c>
      <c r="H245" s="8">
        <v>1050</v>
      </c>
      <c r="I245" s="8" t="s">
        <v>24</v>
      </c>
      <c r="J245" s="18" t="s">
        <v>103</v>
      </c>
      <c r="K245" s="6">
        <v>3.2</v>
      </c>
      <c r="L245" s="7">
        <v>23.5</v>
      </c>
      <c r="M245" s="16">
        <v>18.611111111111111</v>
      </c>
      <c r="N245" s="5">
        <v>32.6</v>
      </c>
      <c r="O245" s="10">
        <v>114</v>
      </c>
      <c r="P245" s="8" t="s">
        <v>27</v>
      </c>
      <c r="Q245" s="8" t="s">
        <v>30</v>
      </c>
      <c r="R245" s="8" t="s">
        <v>23</v>
      </c>
      <c r="S245" s="8">
        <v>26</v>
      </c>
      <c r="T245" s="8">
        <v>32</v>
      </c>
      <c r="U245" s="23">
        <f t="shared" si="34"/>
        <v>66.015625</v>
      </c>
      <c r="V245" s="12">
        <f t="shared" si="35"/>
        <v>28.07017543859649</v>
      </c>
      <c r="W245" s="8">
        <v>89</v>
      </c>
      <c r="X245" s="8">
        <v>175</v>
      </c>
      <c r="Y245" s="8">
        <v>0.8</v>
      </c>
      <c r="Z245" s="8" t="s">
        <v>24</v>
      </c>
      <c r="AA245" s="8" t="s">
        <v>25</v>
      </c>
      <c r="AB245" s="8">
        <v>100</v>
      </c>
      <c r="AC245" s="8">
        <v>1</v>
      </c>
      <c r="AD245" s="8">
        <f t="shared" si="36"/>
        <v>1</v>
      </c>
      <c r="AE245" s="8">
        <f t="shared" si="37"/>
        <v>0</v>
      </c>
      <c r="AF245" s="8">
        <v>5</v>
      </c>
      <c r="AG245" s="14">
        <f>VLOOKUP(H245,'[1]gape_95%CL'!A$6:B$171,2)</f>
        <v>28.489339006127995</v>
      </c>
      <c r="AH245" s="13">
        <f t="shared" si="38"/>
        <v>0.91262208626207353</v>
      </c>
      <c r="AI245" s="8">
        <f t="shared" si="39"/>
        <v>0</v>
      </c>
      <c r="AJ245" s="8">
        <f t="shared" si="40"/>
        <v>0</v>
      </c>
      <c r="AK245" s="9">
        <v>44634.787499999999</v>
      </c>
      <c r="AL245" s="24">
        <v>15.999999999767169</v>
      </c>
      <c r="AM245" s="8" t="s">
        <v>26</v>
      </c>
      <c r="AN245" s="8" t="s">
        <v>25</v>
      </c>
      <c r="AO245" s="8">
        <v>6</v>
      </c>
      <c r="AP245" s="8" t="s">
        <v>26</v>
      </c>
      <c r="AQ245" s="8" t="s">
        <v>26</v>
      </c>
    </row>
    <row r="246" spans="1:43" x14ac:dyDescent="0.25">
      <c r="A246" s="8">
        <v>244</v>
      </c>
      <c r="B246" s="8">
        <v>1</v>
      </c>
      <c r="C246" s="8" t="s">
        <v>71</v>
      </c>
      <c r="D246" s="8">
        <v>1</v>
      </c>
      <c r="E246" s="8">
        <v>20220404</v>
      </c>
      <c r="F246" s="9">
        <v>44655.697222222225</v>
      </c>
      <c r="G246" s="10">
        <v>1087</v>
      </c>
      <c r="H246" s="8">
        <v>1096</v>
      </c>
      <c r="I246" s="8" t="s">
        <v>24</v>
      </c>
      <c r="J246" s="18" t="s">
        <v>103</v>
      </c>
      <c r="K246" s="6">
        <v>3.8</v>
      </c>
      <c r="L246" s="7">
        <v>25.4</v>
      </c>
      <c r="M246" s="16">
        <v>18.333333333333332</v>
      </c>
      <c r="N246" s="5">
        <v>34.200000000000003</v>
      </c>
      <c r="O246" s="10">
        <v>162</v>
      </c>
      <c r="P246" s="8" t="s">
        <v>21</v>
      </c>
      <c r="Q246" s="8" t="s">
        <v>30</v>
      </c>
      <c r="R246" s="8" t="s">
        <v>23</v>
      </c>
      <c r="S246" s="8">
        <v>32</v>
      </c>
      <c r="T246" s="8">
        <v>33</v>
      </c>
      <c r="U246" s="23">
        <f t="shared" si="34"/>
        <v>70.91412742382272</v>
      </c>
      <c r="V246" s="12">
        <f t="shared" si="35"/>
        <v>20.37037037037037</v>
      </c>
      <c r="W246" s="8">
        <v>87</v>
      </c>
      <c r="X246" s="8">
        <v>180</v>
      </c>
      <c r="Y246" s="8">
        <v>1.3</v>
      </c>
      <c r="Z246" s="8" t="s">
        <v>24</v>
      </c>
      <c r="AA246" s="8" t="s">
        <v>25</v>
      </c>
      <c r="AB246" s="8">
        <v>100</v>
      </c>
      <c r="AC246" s="8">
        <v>1</v>
      </c>
      <c r="AD246" s="8">
        <f t="shared" si="36"/>
        <v>1</v>
      </c>
      <c r="AE246" s="8">
        <f t="shared" si="37"/>
        <v>0</v>
      </c>
      <c r="AF246" s="8">
        <v>5</v>
      </c>
      <c r="AG246" s="14">
        <f>VLOOKUP(H246,'[1]gape_95%CL'!A$6:B$171,2)</f>
        <v>29.620097561481536</v>
      </c>
      <c r="AH246" s="13">
        <f t="shared" si="38"/>
        <v>1.0803475556952022</v>
      </c>
      <c r="AI246" s="8">
        <f t="shared" si="39"/>
        <v>0</v>
      </c>
      <c r="AJ246" s="8">
        <f t="shared" si="40"/>
        <v>0</v>
      </c>
      <c r="AK246" s="9">
        <v>44657.116666666669</v>
      </c>
      <c r="AL246" s="24">
        <v>15.999999999767169</v>
      </c>
      <c r="AM246" s="8" t="s">
        <v>26</v>
      </c>
      <c r="AN246" s="8" t="s">
        <v>25</v>
      </c>
      <c r="AO246" s="8">
        <v>6</v>
      </c>
      <c r="AP246" s="8" t="s">
        <v>26</v>
      </c>
      <c r="AQ246" s="8" t="s">
        <v>26</v>
      </c>
    </row>
    <row r="247" spans="1:43" x14ac:dyDescent="0.25">
      <c r="A247" s="8">
        <v>40</v>
      </c>
      <c r="B247" s="8">
        <v>2</v>
      </c>
      <c r="C247" s="25" t="s">
        <v>71</v>
      </c>
      <c r="D247" s="8">
        <v>1</v>
      </c>
      <c r="E247" s="25">
        <v>20220314</v>
      </c>
      <c r="F247" s="26">
        <v>44634.723611111112</v>
      </c>
      <c r="G247" s="27">
        <v>1015</v>
      </c>
      <c r="H247" s="25">
        <v>1285</v>
      </c>
      <c r="I247" s="25" t="s">
        <v>26</v>
      </c>
      <c r="J247" s="20" t="s">
        <v>102</v>
      </c>
      <c r="K247" s="4">
        <f>10^(1.154*LOG(H247/10)-1.838)</f>
        <v>3.941615066527691</v>
      </c>
      <c r="L247" s="1"/>
      <c r="M247" s="2"/>
      <c r="N247" s="1">
        <v>42.7</v>
      </c>
      <c r="O247" s="27">
        <v>299</v>
      </c>
      <c r="P247" s="25" t="s">
        <v>21</v>
      </c>
      <c r="Q247" s="25" t="s">
        <v>22</v>
      </c>
      <c r="R247" s="25" t="s">
        <v>23</v>
      </c>
      <c r="S247" s="25">
        <v>40</v>
      </c>
      <c r="T247" s="25">
        <v>94</v>
      </c>
      <c r="U247" s="28">
        <f t="shared" si="34"/>
        <v>102.98442867290829</v>
      </c>
      <c r="V247" s="12">
        <f t="shared" si="35"/>
        <v>31.438127090301002</v>
      </c>
      <c r="W247" s="25">
        <v>128</v>
      </c>
      <c r="X247" s="25">
        <v>240</v>
      </c>
      <c r="Y247" s="25">
        <v>1.5</v>
      </c>
      <c r="Z247" s="25" t="s">
        <v>24</v>
      </c>
      <c r="AA247" s="25" t="s">
        <v>25</v>
      </c>
      <c r="AB247" s="25">
        <v>100</v>
      </c>
      <c r="AC247" s="25">
        <v>1</v>
      </c>
      <c r="AD247" s="8">
        <f t="shared" si="36"/>
        <v>1</v>
      </c>
      <c r="AE247" s="8">
        <f t="shared" si="37"/>
        <v>0</v>
      </c>
      <c r="AF247" s="8">
        <v>5</v>
      </c>
      <c r="AG247" s="29">
        <f>VLOOKUP(H247,'[1]gape_95%CL'!A$6:B$171,2)</f>
        <v>35.11863072898371</v>
      </c>
      <c r="AH247" s="30">
        <f t="shared" si="38"/>
        <v>1.1389965716114225</v>
      </c>
      <c r="AI247" s="25">
        <f t="shared" si="39"/>
        <v>0</v>
      </c>
      <c r="AJ247" s="25">
        <f t="shared" si="40"/>
        <v>0</v>
      </c>
      <c r="AK247" s="26">
        <v>44634.786111111112</v>
      </c>
      <c r="AL247" s="24">
        <v>15.999999999767169</v>
      </c>
      <c r="AM247" s="25" t="s">
        <v>26</v>
      </c>
      <c r="AN247" s="25" t="s">
        <v>25</v>
      </c>
      <c r="AO247" s="25">
        <v>6</v>
      </c>
      <c r="AP247" s="25" t="s">
        <v>26</v>
      </c>
      <c r="AQ247" s="25" t="s">
        <v>26</v>
      </c>
    </row>
    <row r="248" spans="1:43" x14ac:dyDescent="0.25">
      <c r="A248" s="8">
        <v>243</v>
      </c>
      <c r="B248" s="8">
        <v>1</v>
      </c>
      <c r="C248" s="8" t="s">
        <v>71</v>
      </c>
      <c r="D248" s="8">
        <v>1</v>
      </c>
      <c r="E248" s="8">
        <v>20220314</v>
      </c>
      <c r="F248" s="9">
        <v>44634.727083333331</v>
      </c>
      <c r="G248" s="10">
        <v>1030</v>
      </c>
      <c r="H248" s="8">
        <v>1094</v>
      </c>
      <c r="I248" s="8" t="s">
        <v>24</v>
      </c>
      <c r="J248" s="18" t="s">
        <v>103</v>
      </c>
      <c r="K248" s="6">
        <v>3.4</v>
      </c>
      <c r="L248" s="7">
        <v>22.7</v>
      </c>
      <c r="M248" s="16">
        <v>21.666666666666668</v>
      </c>
      <c r="N248" s="5">
        <v>32.6</v>
      </c>
      <c r="O248" s="10">
        <v>149</v>
      </c>
      <c r="P248" s="8" t="s">
        <v>27</v>
      </c>
      <c r="Q248" s="8" t="s">
        <v>30</v>
      </c>
      <c r="R248" s="8" t="s">
        <v>23</v>
      </c>
      <c r="S248" s="8">
        <v>30</v>
      </c>
      <c r="T248" s="8">
        <v>31</v>
      </c>
      <c r="U248" s="23">
        <f t="shared" si="34"/>
        <v>77.854671280276833</v>
      </c>
      <c r="V248" s="12">
        <f t="shared" si="35"/>
        <v>20.80536912751678</v>
      </c>
      <c r="W248" s="8">
        <v>89</v>
      </c>
      <c r="X248" s="8">
        <v>175</v>
      </c>
      <c r="Y248" s="8">
        <v>1.1000000000000001</v>
      </c>
      <c r="Z248" s="8" t="s">
        <v>24</v>
      </c>
      <c r="AA248" s="8" t="s">
        <v>25</v>
      </c>
      <c r="AB248" s="8">
        <v>100</v>
      </c>
      <c r="AC248" s="8">
        <v>1</v>
      </c>
      <c r="AD248" s="8">
        <f t="shared" si="36"/>
        <v>1</v>
      </c>
      <c r="AE248" s="8">
        <f t="shared" si="37"/>
        <v>0</v>
      </c>
      <c r="AF248" s="8">
        <v>5</v>
      </c>
      <c r="AG248" s="14">
        <f>VLOOKUP(H248,'[1]gape_95%CL'!A$6:B$171,2)</f>
        <v>29.620097561481536</v>
      </c>
      <c r="AH248" s="13">
        <f t="shared" si="38"/>
        <v>1.0128258334642521</v>
      </c>
      <c r="AI248" s="8">
        <f t="shared" si="39"/>
        <v>0</v>
      </c>
      <c r="AJ248" s="8">
        <f t="shared" si="40"/>
        <v>0</v>
      </c>
      <c r="AK248" s="9">
        <v>44634.802083333336</v>
      </c>
      <c r="AL248" s="24">
        <v>18.000000006286427</v>
      </c>
      <c r="AM248" s="8" t="s">
        <v>26</v>
      </c>
      <c r="AN248" s="8" t="s">
        <v>25</v>
      </c>
      <c r="AO248" s="8">
        <v>6</v>
      </c>
      <c r="AP248" s="8" t="s">
        <v>26</v>
      </c>
      <c r="AQ248" s="8" t="s">
        <v>26</v>
      </c>
    </row>
    <row r="249" spans="1:43" x14ac:dyDescent="0.25">
      <c r="A249" s="8">
        <v>215</v>
      </c>
      <c r="B249" s="8">
        <v>1</v>
      </c>
      <c r="C249" s="8" t="s">
        <v>71</v>
      </c>
      <c r="D249" s="8">
        <v>1</v>
      </c>
      <c r="E249" s="8">
        <v>20220328</v>
      </c>
      <c r="F249" s="9">
        <v>44648.692361111112</v>
      </c>
      <c r="G249" s="10">
        <v>1065</v>
      </c>
      <c r="H249" s="8">
        <v>1024</v>
      </c>
      <c r="I249" s="8" t="s">
        <v>24</v>
      </c>
      <c r="J249" s="18" t="s">
        <v>103</v>
      </c>
      <c r="K249" s="6">
        <v>3.2</v>
      </c>
      <c r="L249" s="7">
        <v>22.3</v>
      </c>
      <c r="M249" s="16">
        <v>17.777777777777779</v>
      </c>
      <c r="N249" s="5">
        <v>32</v>
      </c>
      <c r="O249" s="10">
        <v>111</v>
      </c>
      <c r="P249" s="8" t="s">
        <v>21</v>
      </c>
      <c r="Q249" s="8" t="s">
        <v>22</v>
      </c>
      <c r="R249" s="8" t="s">
        <v>23</v>
      </c>
      <c r="S249" s="8">
        <v>30</v>
      </c>
      <c r="T249" s="8">
        <v>35</v>
      </c>
      <c r="U249" s="23">
        <f t="shared" si="34"/>
        <v>87.890624999999986</v>
      </c>
      <c r="V249" s="12">
        <f t="shared" si="35"/>
        <v>31.531531531531531</v>
      </c>
      <c r="W249" s="8">
        <v>92</v>
      </c>
      <c r="X249" s="8">
        <v>175</v>
      </c>
      <c r="Y249" s="8">
        <v>1.4</v>
      </c>
      <c r="Z249" s="8" t="s">
        <v>24</v>
      </c>
      <c r="AA249" s="8" t="s">
        <v>25</v>
      </c>
      <c r="AB249" s="8">
        <v>100</v>
      </c>
      <c r="AC249" s="8">
        <v>1</v>
      </c>
      <c r="AD249" s="8">
        <f t="shared" si="36"/>
        <v>1</v>
      </c>
      <c r="AE249" s="8">
        <f t="shared" si="37"/>
        <v>0</v>
      </c>
      <c r="AF249" s="8">
        <v>5</v>
      </c>
      <c r="AG249" s="14">
        <f>VLOOKUP(H249,'[1]gape_95%CL'!A$6:B$171,2)</f>
        <v>27.648250158473854</v>
      </c>
      <c r="AH249" s="13">
        <f t="shared" si="38"/>
        <v>1.0850596268496711</v>
      </c>
      <c r="AI249" s="8">
        <f t="shared" si="39"/>
        <v>0</v>
      </c>
      <c r="AJ249" s="8">
        <f t="shared" si="40"/>
        <v>0</v>
      </c>
      <c r="AK249" s="9">
        <v>44648.795138888891</v>
      </c>
      <c r="AL249" s="24">
        <v>18.000000006286427</v>
      </c>
      <c r="AM249" s="8" t="s">
        <v>26</v>
      </c>
      <c r="AN249" s="8" t="s">
        <v>25</v>
      </c>
      <c r="AO249" s="8">
        <v>6</v>
      </c>
      <c r="AP249" s="8" t="s">
        <v>26</v>
      </c>
      <c r="AQ249" s="8" t="s">
        <v>26</v>
      </c>
    </row>
    <row r="250" spans="1:43" x14ac:dyDescent="0.25">
      <c r="A250" s="8">
        <v>258</v>
      </c>
      <c r="B250" s="8">
        <v>1</v>
      </c>
      <c r="C250" s="8" t="s">
        <v>71</v>
      </c>
      <c r="D250" s="8">
        <v>1</v>
      </c>
      <c r="E250" s="8">
        <v>20220425</v>
      </c>
      <c r="F250" s="9">
        <v>44676.712500000001</v>
      </c>
      <c r="G250" s="10">
        <v>1101</v>
      </c>
      <c r="H250" s="8">
        <v>1140</v>
      </c>
      <c r="I250" s="8" t="s">
        <v>24</v>
      </c>
      <c r="J250" s="18" t="s">
        <v>103</v>
      </c>
      <c r="K250" s="6">
        <v>3.4</v>
      </c>
      <c r="L250" s="7">
        <v>24.5</v>
      </c>
      <c r="M250" s="16">
        <v>19.444444444444443</v>
      </c>
      <c r="N250" s="5">
        <v>34.799999999999997</v>
      </c>
      <c r="O250" s="10">
        <v>146</v>
      </c>
      <c r="P250" s="8" t="s">
        <v>21</v>
      </c>
      <c r="Q250" s="8" t="s">
        <v>38</v>
      </c>
      <c r="R250" s="8" t="s">
        <v>29</v>
      </c>
      <c r="S250" s="8">
        <v>31</v>
      </c>
      <c r="T250" s="8">
        <v>39</v>
      </c>
      <c r="U250" s="23">
        <f t="shared" si="34"/>
        <v>83.131487889273387</v>
      </c>
      <c r="V250" s="12">
        <f t="shared" si="35"/>
        <v>26.712328767123289</v>
      </c>
      <c r="W250" s="8">
        <v>86</v>
      </c>
      <c r="X250" s="8">
        <v>165</v>
      </c>
      <c r="Y250" s="8">
        <v>1.1000000000000001</v>
      </c>
      <c r="Z250" s="8" t="s">
        <v>24</v>
      </c>
      <c r="AA250" s="8" t="s">
        <v>25</v>
      </c>
      <c r="AB250" s="8">
        <v>100</v>
      </c>
      <c r="AC250" s="8">
        <v>1</v>
      </c>
      <c r="AD250" s="8">
        <f t="shared" si="36"/>
        <v>1</v>
      </c>
      <c r="AE250" s="8">
        <f t="shared" si="37"/>
        <v>0</v>
      </c>
      <c r="AF250" s="8">
        <v>5</v>
      </c>
      <c r="AG250" s="14">
        <f>VLOOKUP(H250,'[1]gape_95%CL'!A$6:B$171,2)</f>
        <v>31.047667813691543</v>
      </c>
      <c r="AH250" s="13">
        <f t="shared" si="38"/>
        <v>0.99846468939381905</v>
      </c>
      <c r="AI250" s="8">
        <f t="shared" si="39"/>
        <v>0</v>
      </c>
      <c r="AJ250" s="8">
        <f t="shared" si="40"/>
        <v>0</v>
      </c>
      <c r="AK250" s="9">
        <v>44311.804166666669</v>
      </c>
      <c r="AL250" s="24">
        <v>20.000000002328306</v>
      </c>
      <c r="AM250" s="8" t="s">
        <v>26</v>
      </c>
      <c r="AN250" s="8" t="s">
        <v>25</v>
      </c>
      <c r="AO250" s="8">
        <v>6</v>
      </c>
      <c r="AP250" s="8" t="s">
        <v>26</v>
      </c>
      <c r="AQ250" s="8" t="s">
        <v>26</v>
      </c>
    </row>
    <row r="251" spans="1:43" x14ac:dyDescent="0.25">
      <c r="A251" s="8">
        <v>219</v>
      </c>
      <c r="B251" s="8">
        <v>1</v>
      </c>
      <c r="C251" s="8" t="s">
        <v>71</v>
      </c>
      <c r="D251" s="8">
        <v>1</v>
      </c>
      <c r="E251" s="8">
        <v>20220314</v>
      </c>
      <c r="F251" s="9">
        <v>44634.73333333333</v>
      </c>
      <c r="G251" s="10">
        <v>1024</v>
      </c>
      <c r="H251" s="8">
        <v>1026</v>
      </c>
      <c r="I251" s="8" t="s">
        <v>24</v>
      </c>
      <c r="J251" s="18" t="s">
        <v>103</v>
      </c>
      <c r="K251" s="6">
        <v>3.6</v>
      </c>
      <c r="L251" s="7">
        <v>24.2</v>
      </c>
      <c r="M251" s="16">
        <v>26.944444444444443</v>
      </c>
      <c r="N251" s="5">
        <v>32.6</v>
      </c>
      <c r="O251" s="10">
        <v>114</v>
      </c>
      <c r="P251" s="8" t="s">
        <v>21</v>
      </c>
      <c r="Q251" s="8" t="s">
        <v>30</v>
      </c>
      <c r="R251" s="8" t="s">
        <v>23</v>
      </c>
      <c r="S251" s="8">
        <v>28</v>
      </c>
      <c r="T251" s="8">
        <v>26</v>
      </c>
      <c r="U251" s="23">
        <f t="shared" si="34"/>
        <v>60.493827160493808</v>
      </c>
      <c r="V251" s="12">
        <f t="shared" si="35"/>
        <v>22.807017543859651</v>
      </c>
      <c r="W251" s="8">
        <v>80</v>
      </c>
      <c r="X251" s="8">
        <v>174</v>
      </c>
      <c r="Y251" s="8">
        <v>1.1000000000000001</v>
      </c>
      <c r="Z251" s="8" t="s">
        <v>24</v>
      </c>
      <c r="AA251" s="8" t="s">
        <v>25</v>
      </c>
      <c r="AB251" s="8">
        <v>100</v>
      </c>
      <c r="AC251" s="8">
        <v>1</v>
      </c>
      <c r="AD251" s="8">
        <f t="shared" si="36"/>
        <v>1</v>
      </c>
      <c r="AE251" s="8">
        <f t="shared" si="37"/>
        <v>0</v>
      </c>
      <c r="AF251" s="8">
        <v>5</v>
      </c>
      <c r="AG251" s="14">
        <f>VLOOKUP(H251,'[1]gape_95%CL'!A$6:B$171,2)</f>
        <v>27.648250158473854</v>
      </c>
      <c r="AH251" s="13">
        <f t="shared" si="38"/>
        <v>1.0127223183930263</v>
      </c>
      <c r="AI251" s="8">
        <f t="shared" si="39"/>
        <v>0</v>
      </c>
      <c r="AJ251" s="8">
        <f t="shared" si="40"/>
        <v>0</v>
      </c>
      <c r="AK251" s="9">
        <v>44634.8125</v>
      </c>
      <c r="AL251" s="24">
        <v>21.999999998370185</v>
      </c>
      <c r="AM251" s="8" t="s">
        <v>26</v>
      </c>
      <c r="AN251" s="8" t="s">
        <v>25</v>
      </c>
      <c r="AO251" s="8">
        <v>6</v>
      </c>
      <c r="AP251" s="8" t="s">
        <v>26</v>
      </c>
      <c r="AQ251" s="8" t="s">
        <v>26</v>
      </c>
    </row>
    <row r="252" spans="1:43" x14ac:dyDescent="0.25">
      <c r="A252" s="8">
        <v>232</v>
      </c>
      <c r="B252" s="8">
        <v>1</v>
      </c>
      <c r="C252" s="8" t="s">
        <v>71</v>
      </c>
      <c r="D252" s="8">
        <v>1</v>
      </c>
      <c r="E252" s="8">
        <v>20220314</v>
      </c>
      <c r="F252" s="9">
        <v>44634.724999999999</v>
      </c>
      <c r="G252" s="10">
        <v>1033</v>
      </c>
      <c r="H252" s="8">
        <v>1056</v>
      </c>
      <c r="I252" s="8" t="s">
        <v>24</v>
      </c>
      <c r="J252" s="18" t="s">
        <v>103</v>
      </c>
      <c r="K252" s="6">
        <v>3.4</v>
      </c>
      <c r="L252" s="7">
        <v>23.5</v>
      </c>
      <c r="M252" s="16">
        <v>20.833333333333332</v>
      </c>
      <c r="N252" s="5">
        <v>31.3</v>
      </c>
      <c r="O252" s="10">
        <v>115</v>
      </c>
      <c r="P252" s="8" t="s">
        <v>21</v>
      </c>
      <c r="Q252" s="8" t="s">
        <v>30</v>
      </c>
      <c r="R252" s="8" t="s">
        <v>23</v>
      </c>
      <c r="S252" s="8">
        <v>28</v>
      </c>
      <c r="T252" s="8">
        <v>32</v>
      </c>
      <c r="U252" s="23">
        <f t="shared" si="34"/>
        <v>67.820069204152247</v>
      </c>
      <c r="V252" s="12">
        <f t="shared" si="35"/>
        <v>27.826086956521738</v>
      </c>
      <c r="W252" s="8">
        <v>89</v>
      </c>
      <c r="X252" s="8">
        <v>174</v>
      </c>
      <c r="Y252" s="8">
        <v>1</v>
      </c>
      <c r="Z252" s="8" t="s">
        <v>24</v>
      </c>
      <c r="AA252" s="8" t="s">
        <v>25</v>
      </c>
      <c r="AB252" s="8">
        <v>100</v>
      </c>
      <c r="AC252" s="8">
        <v>1</v>
      </c>
      <c r="AD252" s="8">
        <f t="shared" si="36"/>
        <v>1</v>
      </c>
      <c r="AE252" s="8">
        <f t="shared" si="37"/>
        <v>0</v>
      </c>
      <c r="AF252" s="8">
        <v>5</v>
      </c>
      <c r="AG252" s="14">
        <f>VLOOKUP(H252,'[1]gape_95%CL'!A$6:B$171,2)</f>
        <v>28.489339006127995</v>
      </c>
      <c r="AH252" s="13">
        <f t="shared" si="38"/>
        <v>0.98282378520531</v>
      </c>
      <c r="AI252" s="8">
        <f t="shared" si="39"/>
        <v>0</v>
      </c>
      <c r="AJ252" s="8">
        <f t="shared" si="40"/>
        <v>0</v>
      </c>
      <c r="AK252" s="9">
        <v>44634.80972222222</v>
      </c>
      <c r="AL252" s="24">
        <v>21.999999998370185</v>
      </c>
      <c r="AM252" s="8" t="s">
        <v>26</v>
      </c>
      <c r="AN252" s="8" t="s">
        <v>25</v>
      </c>
      <c r="AO252" s="8">
        <v>6</v>
      </c>
      <c r="AP252" s="8" t="s">
        <v>26</v>
      </c>
      <c r="AQ252" s="8" t="s">
        <v>26</v>
      </c>
    </row>
    <row r="253" spans="1:43" x14ac:dyDescent="0.25">
      <c r="A253" s="8">
        <v>57</v>
      </c>
      <c r="B253" s="8">
        <v>2</v>
      </c>
      <c r="C253" s="25" t="s">
        <v>71</v>
      </c>
      <c r="D253" s="8">
        <v>1</v>
      </c>
      <c r="E253" s="25">
        <v>20220509</v>
      </c>
      <c r="F253" s="26">
        <v>44690.719444444447</v>
      </c>
      <c r="G253" s="27">
        <v>1061</v>
      </c>
      <c r="H253" s="25">
        <v>1255</v>
      </c>
      <c r="I253" s="25" t="s">
        <v>26</v>
      </c>
      <c r="J253" s="20" t="s">
        <v>102</v>
      </c>
      <c r="K253" s="4">
        <f>10^(1.154*LOG(H253/10)-1.838)</f>
        <v>3.8356136861028549</v>
      </c>
      <c r="L253" s="1"/>
      <c r="M253" s="2"/>
      <c r="N253" s="1">
        <v>39.5</v>
      </c>
      <c r="O253" s="27">
        <v>240</v>
      </c>
      <c r="P253" s="25" t="s">
        <v>21</v>
      </c>
      <c r="Q253" s="25" t="s">
        <v>22</v>
      </c>
      <c r="R253" s="25" t="s">
        <v>23</v>
      </c>
      <c r="S253" s="25">
        <v>36</v>
      </c>
      <c r="T253" s="25">
        <v>74</v>
      </c>
      <c r="U253" s="28">
        <f t="shared" si="34"/>
        <v>88.091759073808646</v>
      </c>
      <c r="V253" s="12">
        <f t="shared" si="35"/>
        <v>30.833333333333332</v>
      </c>
      <c r="W253" s="25">
        <v>117</v>
      </c>
      <c r="X253" s="25">
        <v>220</v>
      </c>
      <c r="Y253" s="25">
        <v>1</v>
      </c>
      <c r="Z253" s="25" t="s">
        <v>24</v>
      </c>
      <c r="AA253" s="25" t="s">
        <v>25</v>
      </c>
      <c r="AB253" s="25">
        <v>100</v>
      </c>
      <c r="AC253" s="25">
        <v>1</v>
      </c>
      <c r="AD253" s="8">
        <f t="shared" si="36"/>
        <v>1</v>
      </c>
      <c r="AE253" s="8">
        <f t="shared" si="37"/>
        <v>0</v>
      </c>
      <c r="AF253" s="8">
        <v>5</v>
      </c>
      <c r="AG253" s="29">
        <f>VLOOKUP(H253,'[1]gape_95%CL'!A$6:B$171,2)</f>
        <v>34.237929674994412</v>
      </c>
      <c r="AH253" s="30">
        <f t="shared" si="38"/>
        <v>1.0514654461216595</v>
      </c>
      <c r="AI253" s="25">
        <f t="shared" si="39"/>
        <v>0</v>
      </c>
      <c r="AJ253" s="25">
        <f t="shared" si="40"/>
        <v>0</v>
      </c>
      <c r="AK253" s="26">
        <v>44690.8125</v>
      </c>
      <c r="AL253" s="24">
        <v>21.999999998370185</v>
      </c>
      <c r="AM253" s="25" t="s">
        <v>26</v>
      </c>
      <c r="AN253" s="25" t="s">
        <v>25</v>
      </c>
      <c r="AO253" s="25">
        <v>6</v>
      </c>
      <c r="AP253" s="25" t="s">
        <v>26</v>
      </c>
      <c r="AQ253" s="25" t="s">
        <v>26</v>
      </c>
    </row>
    <row r="254" spans="1:43" x14ac:dyDescent="0.25">
      <c r="A254" s="8">
        <v>193</v>
      </c>
      <c r="B254" s="8">
        <v>1</v>
      </c>
      <c r="C254" s="8" t="s">
        <v>71</v>
      </c>
      <c r="D254" s="8">
        <v>1</v>
      </c>
      <c r="E254" s="8">
        <v>20220321</v>
      </c>
      <c r="F254" s="9">
        <v>44641.767361111109</v>
      </c>
      <c r="G254" s="10">
        <v>1060</v>
      </c>
      <c r="H254" s="8">
        <v>964</v>
      </c>
      <c r="I254" s="8" t="s">
        <v>24</v>
      </c>
      <c r="J254" s="18" t="s">
        <v>103</v>
      </c>
      <c r="K254" s="6">
        <v>3</v>
      </c>
      <c r="L254" s="7">
        <v>20</v>
      </c>
      <c r="M254" s="16">
        <v>22.222222222222221</v>
      </c>
      <c r="N254" s="5">
        <v>29.4</v>
      </c>
      <c r="O254" s="10">
        <v>93</v>
      </c>
      <c r="P254" s="8" t="s">
        <v>27</v>
      </c>
      <c r="Q254" s="8" t="s">
        <v>22</v>
      </c>
      <c r="R254" s="8" t="s">
        <v>23</v>
      </c>
      <c r="S254" s="8">
        <v>30</v>
      </c>
      <c r="T254" s="8">
        <v>34</v>
      </c>
      <c r="U254" s="23">
        <f t="shared" si="34"/>
        <v>100</v>
      </c>
      <c r="V254" s="12">
        <f t="shared" si="35"/>
        <v>36.55913978494624</v>
      </c>
      <c r="W254" s="8">
        <v>90</v>
      </c>
      <c r="X254" s="8">
        <v>152</v>
      </c>
      <c r="Y254" s="8">
        <v>1.5</v>
      </c>
      <c r="Z254" s="8" t="s">
        <v>24</v>
      </c>
      <c r="AA254" s="8" t="s">
        <v>25</v>
      </c>
      <c r="AB254" s="8">
        <v>100</v>
      </c>
      <c r="AC254" s="8">
        <v>1</v>
      </c>
      <c r="AD254" s="8">
        <f t="shared" si="36"/>
        <v>1</v>
      </c>
      <c r="AE254" s="8">
        <f t="shared" si="37"/>
        <v>0</v>
      </c>
      <c r="AF254" s="8">
        <v>5</v>
      </c>
      <c r="AG254" s="14">
        <f>VLOOKUP(H254,'[1]gape_95%CL'!A$6:B$171,2)</f>
        <v>25.984940004823386</v>
      </c>
      <c r="AH254" s="13">
        <f t="shared" ref="AH254:AH260" si="41">S254/AG254</f>
        <v>1.1545148841764241</v>
      </c>
      <c r="AI254" s="8">
        <f t="shared" ref="AI254:AI260" si="42">IF(AND(AF254=6,Y254&gt;1),1,0)</f>
        <v>0</v>
      </c>
      <c r="AJ254" s="8">
        <f t="shared" ref="AJ254:AJ260" si="43">IF(AND(AF254=6,AH254&gt;1),1,0)</f>
        <v>0</v>
      </c>
      <c r="AK254" s="9">
        <v>44641.814583333333</v>
      </c>
      <c r="AL254" s="24">
        <v>21.999999998370185</v>
      </c>
      <c r="AM254" s="8" t="s">
        <v>26</v>
      </c>
      <c r="AN254" s="8" t="s">
        <v>25</v>
      </c>
      <c r="AO254" s="8">
        <v>6</v>
      </c>
      <c r="AP254" s="8" t="s">
        <v>26</v>
      </c>
      <c r="AQ254" s="8" t="s">
        <v>26</v>
      </c>
    </row>
    <row r="255" spans="1:43" x14ac:dyDescent="0.25">
      <c r="A255" s="8">
        <v>188</v>
      </c>
      <c r="B255" s="8">
        <v>1</v>
      </c>
      <c r="C255" s="8" t="s">
        <v>71</v>
      </c>
      <c r="D255" s="8">
        <v>1</v>
      </c>
      <c r="E255" s="8">
        <v>20220314</v>
      </c>
      <c r="F255" s="9">
        <v>44634.720833333333</v>
      </c>
      <c r="G255" s="10">
        <v>1037</v>
      </c>
      <c r="H255" s="8">
        <v>951</v>
      </c>
      <c r="I255" s="8" t="s">
        <v>24</v>
      </c>
      <c r="J255" s="18" t="s">
        <v>103</v>
      </c>
      <c r="K255" s="6">
        <v>3.2</v>
      </c>
      <c r="L255" s="7">
        <v>21.5</v>
      </c>
      <c r="M255" s="16">
        <v>24.722222222222221</v>
      </c>
      <c r="N255" s="5">
        <v>28.2</v>
      </c>
      <c r="O255" s="10">
        <v>97</v>
      </c>
      <c r="P255" s="8" t="s">
        <v>27</v>
      </c>
      <c r="Q255" s="8" t="s">
        <v>30</v>
      </c>
      <c r="R255" s="8" t="s">
        <v>23</v>
      </c>
      <c r="S255" s="8">
        <v>28</v>
      </c>
      <c r="T255" s="8">
        <v>30</v>
      </c>
      <c r="U255" s="23">
        <f t="shared" si="34"/>
        <v>76.562499999999972</v>
      </c>
      <c r="V255" s="12">
        <f t="shared" si="35"/>
        <v>30.927835051546392</v>
      </c>
      <c r="W255" s="8">
        <v>81</v>
      </c>
      <c r="X255" s="8">
        <v>183</v>
      </c>
      <c r="Y255" s="8">
        <v>1.3</v>
      </c>
      <c r="Z255" s="8" t="s">
        <v>24</v>
      </c>
      <c r="AA255" s="8" t="s">
        <v>25</v>
      </c>
      <c r="AB255" s="8">
        <v>100</v>
      </c>
      <c r="AC255" s="8">
        <v>1</v>
      </c>
      <c r="AD255" s="8">
        <f t="shared" si="36"/>
        <v>1</v>
      </c>
      <c r="AE255" s="8">
        <f t="shared" si="37"/>
        <v>0</v>
      </c>
      <c r="AF255" s="8">
        <v>5</v>
      </c>
      <c r="AG255" s="14">
        <f>VLOOKUP(H255,'[1]gape_95%CL'!A$6:B$171,2)</f>
        <v>25.710236367152767</v>
      </c>
      <c r="AH255" s="13">
        <f t="shared" si="41"/>
        <v>1.0890603882495853</v>
      </c>
      <c r="AI255" s="8">
        <f t="shared" si="42"/>
        <v>0</v>
      </c>
      <c r="AJ255" s="43">
        <f t="shared" si="43"/>
        <v>0</v>
      </c>
      <c r="AK255" s="9">
        <v>44634.8</v>
      </c>
      <c r="AL255" s="24">
        <v>22.000000008847564</v>
      </c>
      <c r="AM255" s="8" t="s">
        <v>26</v>
      </c>
      <c r="AN255" s="8" t="s">
        <v>25</v>
      </c>
      <c r="AO255" s="8">
        <v>6</v>
      </c>
      <c r="AP255" s="8" t="s">
        <v>26</v>
      </c>
      <c r="AQ255" s="8" t="s">
        <v>26</v>
      </c>
    </row>
    <row r="256" spans="1:43" x14ac:dyDescent="0.25">
      <c r="A256" s="8">
        <v>83</v>
      </c>
      <c r="B256" s="8">
        <v>1</v>
      </c>
      <c r="C256" s="25" t="s">
        <v>71</v>
      </c>
      <c r="D256" s="8">
        <v>1</v>
      </c>
      <c r="E256" s="25">
        <v>20220523</v>
      </c>
      <c r="F256" s="26">
        <v>37399.736805555556</v>
      </c>
      <c r="G256" s="27">
        <v>1127</v>
      </c>
      <c r="H256" s="25">
        <v>1388</v>
      </c>
      <c r="I256" s="25" t="s">
        <v>26</v>
      </c>
      <c r="J256" s="20" t="s">
        <v>102</v>
      </c>
      <c r="K256" s="4">
        <f>10^(1.154*LOG(H256/10)-1.838)</f>
        <v>4.3084141533687106</v>
      </c>
      <c r="L256" s="1"/>
      <c r="M256" s="2"/>
      <c r="N256" s="1">
        <v>39.200000000000003</v>
      </c>
      <c r="O256" s="27">
        <v>343</v>
      </c>
      <c r="P256" s="25" t="s">
        <v>21</v>
      </c>
      <c r="Q256" s="25" t="s">
        <v>22</v>
      </c>
      <c r="R256" s="25" t="s">
        <v>23</v>
      </c>
      <c r="S256" s="25">
        <v>41</v>
      </c>
      <c r="T256" s="25">
        <v>93</v>
      </c>
      <c r="U256" s="28">
        <f t="shared" si="34"/>
        <v>90.559251782610801</v>
      </c>
      <c r="V256" s="12">
        <f t="shared" si="35"/>
        <v>27.113702623906704</v>
      </c>
      <c r="W256" s="25">
        <v>118</v>
      </c>
      <c r="X256" s="25">
        <v>222</v>
      </c>
      <c r="Y256" s="25">
        <v>1.3</v>
      </c>
      <c r="Z256" s="25" t="s">
        <v>24</v>
      </c>
      <c r="AA256" s="25" t="s">
        <v>25</v>
      </c>
      <c r="AB256" s="25">
        <v>100</v>
      </c>
      <c r="AC256" s="25">
        <v>1</v>
      </c>
      <c r="AD256" s="8">
        <f t="shared" si="36"/>
        <v>1</v>
      </c>
      <c r="AE256" s="8">
        <f t="shared" si="37"/>
        <v>0</v>
      </c>
      <c r="AF256" s="8">
        <v>5</v>
      </c>
      <c r="AG256" s="29" t="e">
        <f>VLOOKUP(H256,#REF!,2)</f>
        <v>#REF!</v>
      </c>
      <c r="AH256" s="30" t="e">
        <f t="shared" si="41"/>
        <v>#REF!</v>
      </c>
      <c r="AI256" s="25">
        <f t="shared" si="42"/>
        <v>0</v>
      </c>
      <c r="AJ256" s="25" t="e">
        <f t="shared" si="43"/>
        <v>#REF!</v>
      </c>
      <c r="AK256" s="26" t="s">
        <v>25</v>
      </c>
      <c r="AL256" s="24">
        <v>22.000000008847564</v>
      </c>
      <c r="AM256" s="25" t="s">
        <v>26</v>
      </c>
      <c r="AN256" s="25" t="s">
        <v>25</v>
      </c>
      <c r="AO256" s="25">
        <v>6</v>
      </c>
      <c r="AP256" s="25" t="s">
        <v>26</v>
      </c>
      <c r="AQ256" s="25" t="s">
        <v>26</v>
      </c>
    </row>
    <row r="257" spans="1:43" x14ac:dyDescent="0.25">
      <c r="A257" s="8">
        <v>320</v>
      </c>
      <c r="B257" s="8">
        <v>2</v>
      </c>
      <c r="C257" s="8" t="s">
        <v>74</v>
      </c>
      <c r="D257" s="8">
        <v>2</v>
      </c>
      <c r="F257" s="9">
        <v>44805.792361111111</v>
      </c>
      <c r="G257" s="10" t="s">
        <v>85</v>
      </c>
      <c r="H257" s="18">
        <v>1740</v>
      </c>
      <c r="I257" s="8" t="s">
        <v>24</v>
      </c>
      <c r="J257" s="18" t="s">
        <v>103</v>
      </c>
      <c r="K257" s="6">
        <v>5.3</v>
      </c>
      <c r="L257" s="7">
        <v>38.5</v>
      </c>
      <c r="M257" s="7">
        <f>72/3.6</f>
        <v>20</v>
      </c>
      <c r="O257" s="19">
        <v>950</v>
      </c>
      <c r="P257" s="8" t="s">
        <v>21</v>
      </c>
      <c r="Q257" s="8" t="s">
        <v>76</v>
      </c>
      <c r="R257" s="8" t="s">
        <v>23</v>
      </c>
      <c r="S257" s="8">
        <v>46</v>
      </c>
      <c r="T257" s="8">
        <v>104</v>
      </c>
      <c r="U257" s="23">
        <f t="shared" si="34"/>
        <v>75.329298682805259</v>
      </c>
      <c r="V257" s="12">
        <f t="shared" si="35"/>
        <v>10.947368421052632</v>
      </c>
      <c r="AC257" s="8">
        <v>1</v>
      </c>
      <c r="AD257" s="8">
        <f t="shared" si="36"/>
        <v>1</v>
      </c>
      <c r="AE257" s="8">
        <f t="shared" si="37"/>
        <v>0</v>
      </c>
      <c r="AF257" s="8">
        <v>5</v>
      </c>
      <c r="AG257" s="14" t="e">
        <f>VLOOKUP(H257,#REF!,2)</f>
        <v>#REF!</v>
      </c>
      <c r="AH257" s="13" t="e">
        <f t="shared" si="41"/>
        <v>#REF!</v>
      </c>
      <c r="AI257" s="8">
        <f t="shared" si="42"/>
        <v>0</v>
      </c>
      <c r="AJ257" s="8" t="e">
        <f t="shared" si="43"/>
        <v>#REF!</v>
      </c>
      <c r="AL257" s="31">
        <v>23</v>
      </c>
      <c r="AM257" s="8" t="s">
        <v>25</v>
      </c>
      <c r="AN257" s="8" t="s">
        <v>25</v>
      </c>
      <c r="AO257" s="8">
        <v>6</v>
      </c>
      <c r="AP257" s="8" t="s">
        <v>26</v>
      </c>
      <c r="AQ257" s="8" t="s">
        <v>26</v>
      </c>
    </row>
    <row r="258" spans="1:43" x14ac:dyDescent="0.25">
      <c r="A258" s="8">
        <v>97</v>
      </c>
      <c r="B258" s="8">
        <v>1</v>
      </c>
      <c r="C258" s="8" t="s">
        <v>71</v>
      </c>
      <c r="D258" s="8">
        <v>1</v>
      </c>
      <c r="E258" s="8">
        <v>20220509</v>
      </c>
      <c r="F258" s="9">
        <v>44690.713888888888</v>
      </c>
      <c r="G258" s="10">
        <v>1140</v>
      </c>
      <c r="H258" s="8">
        <v>763</v>
      </c>
      <c r="I258" s="8" t="s">
        <v>24</v>
      </c>
      <c r="J258" s="18" t="s">
        <v>103</v>
      </c>
      <c r="K258" s="6">
        <v>2.2000000000000002</v>
      </c>
      <c r="L258" s="7">
        <v>17.7</v>
      </c>
      <c r="M258" s="16">
        <v>18.888888888888889</v>
      </c>
      <c r="N258" s="5">
        <v>23.9</v>
      </c>
      <c r="O258" s="10">
        <v>37</v>
      </c>
      <c r="P258" s="8" t="s">
        <v>27</v>
      </c>
      <c r="Q258" s="8" t="s">
        <v>22</v>
      </c>
      <c r="R258" s="8" t="s">
        <v>29</v>
      </c>
      <c r="S258" s="8">
        <v>17</v>
      </c>
      <c r="T258" s="8">
        <v>8</v>
      </c>
      <c r="U258" s="23">
        <f t="shared" si="34"/>
        <v>59.710743801652868</v>
      </c>
      <c r="V258" s="12">
        <f t="shared" si="35"/>
        <v>21.621621621621621</v>
      </c>
      <c r="W258" s="8">
        <v>54</v>
      </c>
      <c r="X258" s="8">
        <v>102</v>
      </c>
      <c r="Y258" s="8">
        <v>0.8</v>
      </c>
      <c r="Z258" s="8" t="s">
        <v>24</v>
      </c>
      <c r="AA258" s="8" t="s">
        <v>25</v>
      </c>
      <c r="AB258" s="8">
        <v>100</v>
      </c>
      <c r="AC258" s="8">
        <v>1</v>
      </c>
      <c r="AD258" s="8">
        <f t="shared" si="36"/>
        <v>1</v>
      </c>
      <c r="AE258" s="8">
        <f t="shared" si="37"/>
        <v>0</v>
      </c>
      <c r="AF258" s="8">
        <v>5</v>
      </c>
      <c r="AG258" s="14" t="e">
        <f>VLOOKUP(H258,#REF!,2)</f>
        <v>#REF!</v>
      </c>
      <c r="AH258" s="13" t="e">
        <f t="shared" si="41"/>
        <v>#REF!</v>
      </c>
      <c r="AI258" s="8">
        <f t="shared" si="42"/>
        <v>0</v>
      </c>
      <c r="AJ258" s="8" t="e">
        <f t="shared" si="43"/>
        <v>#REF!</v>
      </c>
      <c r="AK258" s="9">
        <v>44690.855555555558</v>
      </c>
      <c r="AL258" s="24">
        <v>24.000000004889444</v>
      </c>
      <c r="AM258" s="8" t="s">
        <v>26</v>
      </c>
      <c r="AN258" s="8" t="s">
        <v>25</v>
      </c>
      <c r="AO258" s="8">
        <v>6</v>
      </c>
      <c r="AP258" s="8" t="s">
        <v>26</v>
      </c>
      <c r="AQ258" s="8" t="s">
        <v>26</v>
      </c>
    </row>
    <row r="259" spans="1:43" x14ac:dyDescent="0.25">
      <c r="A259" s="8">
        <v>261</v>
      </c>
      <c r="B259" s="8">
        <v>1</v>
      </c>
      <c r="C259" s="8" t="s">
        <v>71</v>
      </c>
      <c r="D259" s="8">
        <v>1</v>
      </c>
      <c r="E259" s="8">
        <v>20220404</v>
      </c>
      <c r="F259" s="9">
        <v>44655.688194444447</v>
      </c>
      <c r="G259" s="10">
        <v>1099</v>
      </c>
      <c r="H259" s="8">
        <v>1167</v>
      </c>
      <c r="I259" s="8" t="s">
        <v>24</v>
      </c>
      <c r="J259" s="18" t="s">
        <v>103</v>
      </c>
      <c r="K259" s="6">
        <v>4</v>
      </c>
      <c r="L259" s="7">
        <v>24.3</v>
      </c>
      <c r="M259" s="16">
        <v>25</v>
      </c>
      <c r="N259" s="5">
        <v>33.299999999999997</v>
      </c>
      <c r="O259" s="10">
        <v>306</v>
      </c>
      <c r="P259" s="8" t="s">
        <v>21</v>
      </c>
      <c r="Q259" s="8" t="s">
        <v>30</v>
      </c>
      <c r="R259" s="8" t="s">
        <v>23</v>
      </c>
      <c r="S259" s="8">
        <v>29</v>
      </c>
      <c r="T259" s="8">
        <v>33</v>
      </c>
      <c r="U259" s="23">
        <f t="shared" si="34"/>
        <v>52.5625</v>
      </c>
      <c r="V259" s="12">
        <f t="shared" si="35"/>
        <v>10.784313725490197</v>
      </c>
      <c r="W259" s="8">
        <v>94</v>
      </c>
      <c r="X259" s="8">
        <v>172</v>
      </c>
      <c r="Y259" s="8">
        <v>0.9</v>
      </c>
      <c r="Z259" s="8" t="s">
        <v>24</v>
      </c>
      <c r="AA259" s="8" t="s">
        <v>25</v>
      </c>
      <c r="AB259" s="8">
        <v>100</v>
      </c>
      <c r="AC259" s="8">
        <v>1</v>
      </c>
      <c r="AD259" s="8">
        <f t="shared" si="36"/>
        <v>1</v>
      </c>
      <c r="AE259" s="8">
        <f t="shared" si="37"/>
        <v>0</v>
      </c>
      <c r="AF259" s="8">
        <v>5</v>
      </c>
      <c r="AG259" s="14">
        <f>VLOOKUP(H259,'[1]gape_95%CL'!A$6:B$171,2)</f>
        <v>31.62284103284394</v>
      </c>
      <c r="AH259" s="13">
        <f t="shared" si="41"/>
        <v>0.9170586529489928</v>
      </c>
      <c r="AI259" s="8">
        <f t="shared" si="42"/>
        <v>0</v>
      </c>
      <c r="AJ259" s="8">
        <f t="shared" si="43"/>
        <v>0</v>
      </c>
      <c r="AK259" s="9">
        <v>44655.790972222225</v>
      </c>
      <c r="AL259" s="24">
        <v>25.000000008149073</v>
      </c>
      <c r="AM259" s="8" t="s">
        <v>26</v>
      </c>
      <c r="AN259" s="8" t="s">
        <v>25</v>
      </c>
      <c r="AO259" s="8">
        <v>6</v>
      </c>
      <c r="AP259" s="8" t="s">
        <v>26</v>
      </c>
      <c r="AQ259" s="8" t="s">
        <v>26</v>
      </c>
    </row>
    <row r="260" spans="1:43" x14ac:dyDescent="0.25">
      <c r="A260" s="8">
        <v>311</v>
      </c>
      <c r="B260" s="8">
        <v>1</v>
      </c>
      <c r="C260" s="8" t="s">
        <v>74</v>
      </c>
      <c r="D260" s="8">
        <v>2</v>
      </c>
      <c r="F260" s="9">
        <v>44805.792361111111</v>
      </c>
      <c r="G260" s="10" t="s">
        <v>86</v>
      </c>
      <c r="H260" s="18">
        <v>1700</v>
      </c>
      <c r="I260" s="8" t="s">
        <v>24</v>
      </c>
      <c r="J260" s="18" t="s">
        <v>103</v>
      </c>
      <c r="K260" s="6">
        <v>6.2</v>
      </c>
      <c r="L260" s="7">
        <v>38.5</v>
      </c>
      <c r="M260" s="7">
        <f>91/3.6</f>
        <v>25.277777777777779</v>
      </c>
      <c r="O260" s="19">
        <v>1290</v>
      </c>
      <c r="P260" s="8" t="s">
        <v>21</v>
      </c>
      <c r="Q260" s="8" t="s">
        <v>76</v>
      </c>
      <c r="R260" s="8" t="s">
        <v>23</v>
      </c>
      <c r="S260" s="8">
        <v>52</v>
      </c>
      <c r="T260" s="8">
        <v>145</v>
      </c>
      <c r="U260" s="23">
        <f t="shared" ref="U260:U281" si="44">100*(PI()*(0.5*S260/10)^2/(PI()*(0.5*K260)^2))</f>
        <v>70.343392299687807</v>
      </c>
      <c r="V260" s="12">
        <f t="shared" ref="V260:V281" si="45">100*T260/O260</f>
        <v>11.24031007751938</v>
      </c>
      <c r="AC260" s="8">
        <v>1</v>
      </c>
      <c r="AD260" s="8">
        <f t="shared" ref="AD260:AD281" si="46">IF(AC260=0,0,1)</f>
        <v>1</v>
      </c>
      <c r="AE260" s="8">
        <f t="shared" ref="AE260:AE281" si="47">IF(AF260=6,1,0)</f>
        <v>0</v>
      </c>
      <c r="AF260" s="8">
        <v>5</v>
      </c>
      <c r="AG260" s="14" t="e">
        <f>VLOOKUP(H260,#REF!,2)</f>
        <v>#REF!</v>
      </c>
      <c r="AH260" s="13" t="e">
        <f t="shared" si="41"/>
        <v>#REF!</v>
      </c>
      <c r="AI260" s="8">
        <f t="shared" si="42"/>
        <v>0</v>
      </c>
      <c r="AJ260" s="8" t="e">
        <f t="shared" si="43"/>
        <v>#REF!</v>
      </c>
      <c r="AL260" s="31">
        <v>26</v>
      </c>
      <c r="AM260" s="8" t="s">
        <v>25</v>
      </c>
      <c r="AN260" s="8" t="s">
        <v>25</v>
      </c>
      <c r="AO260" s="8">
        <v>6</v>
      </c>
      <c r="AP260" s="8" t="s">
        <v>26</v>
      </c>
      <c r="AQ260" s="8" t="s">
        <v>26</v>
      </c>
    </row>
    <row r="261" spans="1:43" ht="14.25" customHeight="1" x14ac:dyDescent="0.25">
      <c r="A261" s="8">
        <v>292</v>
      </c>
      <c r="B261" s="8">
        <v>1</v>
      </c>
      <c r="C261" s="8" t="s">
        <v>74</v>
      </c>
      <c r="D261" s="8">
        <v>2</v>
      </c>
      <c r="F261" s="9">
        <v>44832.439583333333</v>
      </c>
      <c r="G261" s="10" t="s">
        <v>84</v>
      </c>
      <c r="H261" s="18">
        <v>1600</v>
      </c>
      <c r="I261" s="8" t="s">
        <v>24</v>
      </c>
      <c r="J261" s="18" t="s">
        <v>103</v>
      </c>
      <c r="K261" s="6">
        <v>5</v>
      </c>
      <c r="L261" s="7">
        <v>34.5</v>
      </c>
      <c r="M261" s="16">
        <v>23.3</v>
      </c>
      <c r="O261" s="19">
        <v>769</v>
      </c>
      <c r="P261" s="8" t="s">
        <v>21</v>
      </c>
      <c r="Q261" s="8" t="s">
        <v>76</v>
      </c>
      <c r="R261" s="8" t="s">
        <v>23</v>
      </c>
      <c r="S261" s="8">
        <v>44</v>
      </c>
      <c r="T261" s="8">
        <v>104</v>
      </c>
      <c r="U261" s="23">
        <f t="shared" si="44"/>
        <v>77.440000000000012</v>
      </c>
      <c r="V261" s="12">
        <f t="shared" si="45"/>
        <v>13.524057217165149</v>
      </c>
      <c r="AC261" s="8">
        <v>1</v>
      </c>
      <c r="AD261" s="8">
        <f t="shared" si="46"/>
        <v>1</v>
      </c>
      <c r="AE261" s="8">
        <f t="shared" si="47"/>
        <v>0</v>
      </c>
      <c r="AF261" s="8">
        <v>5</v>
      </c>
      <c r="AL261" s="31">
        <v>26</v>
      </c>
      <c r="AM261" s="8" t="s">
        <v>25</v>
      </c>
      <c r="AN261" s="8" t="s">
        <v>25</v>
      </c>
      <c r="AO261" s="8">
        <v>6</v>
      </c>
      <c r="AP261" s="8" t="s">
        <v>24</v>
      </c>
      <c r="AQ261" s="8" t="s">
        <v>26</v>
      </c>
    </row>
    <row r="262" spans="1:43" x14ac:dyDescent="0.25">
      <c r="A262" s="8">
        <v>251</v>
      </c>
      <c r="B262" s="8">
        <v>1</v>
      </c>
      <c r="C262" s="8" t="s">
        <v>71</v>
      </c>
      <c r="D262" s="8">
        <v>1</v>
      </c>
      <c r="E262" s="8">
        <v>20220314</v>
      </c>
      <c r="F262" s="9">
        <v>44634.712500000001</v>
      </c>
      <c r="G262" s="10">
        <v>1039</v>
      </c>
      <c r="H262" s="8">
        <v>1112</v>
      </c>
      <c r="I262" s="8" t="s">
        <v>24</v>
      </c>
      <c r="J262" s="18" t="s">
        <v>103</v>
      </c>
      <c r="K262" s="6">
        <v>3.6</v>
      </c>
      <c r="L262" s="7">
        <v>23.9</v>
      </c>
      <c r="M262" s="16">
        <v>20.555555555555557</v>
      </c>
      <c r="N262" s="5">
        <v>35.6</v>
      </c>
      <c r="O262" s="10">
        <v>144</v>
      </c>
      <c r="P262" s="8" t="s">
        <v>21</v>
      </c>
      <c r="Q262" s="8" t="s">
        <v>30</v>
      </c>
      <c r="R262" s="8" t="s">
        <v>23</v>
      </c>
      <c r="S262" s="8">
        <v>28</v>
      </c>
      <c r="T262" s="8">
        <v>30</v>
      </c>
      <c r="U262" s="23">
        <f t="shared" si="44"/>
        <v>60.493827160493808</v>
      </c>
      <c r="V262" s="12">
        <f t="shared" si="45"/>
        <v>20.833333333333332</v>
      </c>
      <c r="W262" s="8">
        <v>78</v>
      </c>
      <c r="X262" s="8">
        <v>176</v>
      </c>
      <c r="Y262" s="8">
        <v>0.9</v>
      </c>
      <c r="Z262" s="8" t="s">
        <v>24</v>
      </c>
      <c r="AA262" s="8" t="s">
        <v>25</v>
      </c>
      <c r="AB262" s="8">
        <v>100</v>
      </c>
      <c r="AC262" s="8">
        <v>1</v>
      </c>
      <c r="AD262" s="8">
        <f t="shared" si="46"/>
        <v>1</v>
      </c>
      <c r="AE262" s="8">
        <f t="shared" si="47"/>
        <v>0</v>
      </c>
      <c r="AF262" s="8">
        <v>5</v>
      </c>
      <c r="AG262" s="14">
        <f>VLOOKUP(H262,'[1]gape_95%CL'!A$6:B$171,2)</f>
        <v>30.189300499094283</v>
      </c>
      <c r="AH262" s="13">
        <f t="shared" ref="AH262:AH267" si="48">S262/AG262</f>
        <v>0.92748091334014293</v>
      </c>
      <c r="AI262" s="8">
        <f t="shared" ref="AI262:AI267" si="49">IF(AND(AF262=6,Y262&gt;1),1,0)</f>
        <v>0</v>
      </c>
      <c r="AJ262" s="8">
        <f t="shared" ref="AJ262:AJ267" si="50">IF(AND(AF262=6,AH262&gt;1),1,0)</f>
        <v>0</v>
      </c>
      <c r="AK262" s="9">
        <v>44634.806944444441</v>
      </c>
      <c r="AL262" s="24">
        <v>26.000000000931323</v>
      </c>
      <c r="AM262" s="8" t="s">
        <v>26</v>
      </c>
      <c r="AN262" s="8" t="s">
        <v>25</v>
      </c>
      <c r="AO262" s="8">
        <v>6</v>
      </c>
      <c r="AP262" s="8" t="s">
        <v>26</v>
      </c>
      <c r="AQ262" s="8" t="s">
        <v>26</v>
      </c>
    </row>
    <row r="263" spans="1:43" x14ac:dyDescent="0.25">
      <c r="A263" s="8">
        <v>41</v>
      </c>
      <c r="B263" s="8">
        <v>3</v>
      </c>
      <c r="C263" s="25" t="s">
        <v>71</v>
      </c>
      <c r="D263" s="8">
        <v>1</v>
      </c>
      <c r="E263" s="25">
        <v>20220328</v>
      </c>
      <c r="F263" s="26">
        <v>44648.7</v>
      </c>
      <c r="G263" s="27">
        <v>1015</v>
      </c>
      <c r="H263" s="25">
        <v>1285</v>
      </c>
      <c r="I263" s="25" t="s">
        <v>26</v>
      </c>
      <c r="J263" s="20" t="s">
        <v>102</v>
      </c>
      <c r="K263" s="4">
        <f>10^(1.154*LOG(H263/10)-1.838)</f>
        <v>3.941615066527691</v>
      </c>
      <c r="L263" s="1"/>
      <c r="M263" s="2"/>
      <c r="N263" s="1">
        <v>42.7</v>
      </c>
      <c r="O263" s="27">
        <v>299</v>
      </c>
      <c r="P263" s="25" t="s">
        <v>21</v>
      </c>
      <c r="Q263" s="25" t="s">
        <v>22</v>
      </c>
      <c r="R263" s="25" t="s">
        <v>23</v>
      </c>
      <c r="S263" s="25">
        <v>42</v>
      </c>
      <c r="T263" s="25">
        <v>109</v>
      </c>
      <c r="U263" s="28">
        <f t="shared" si="44"/>
        <v>113.54033261188138</v>
      </c>
      <c r="V263" s="12">
        <f t="shared" si="45"/>
        <v>36.454849498327761</v>
      </c>
      <c r="W263" s="25">
        <v>116</v>
      </c>
      <c r="X263" s="25">
        <v>243</v>
      </c>
      <c r="Y263" s="25">
        <v>1.6</v>
      </c>
      <c r="Z263" s="25" t="s">
        <v>24</v>
      </c>
      <c r="AA263" s="25" t="s">
        <v>25</v>
      </c>
      <c r="AB263" s="25">
        <v>100</v>
      </c>
      <c r="AC263" s="25">
        <v>1</v>
      </c>
      <c r="AD263" s="8">
        <f t="shared" si="46"/>
        <v>1</v>
      </c>
      <c r="AE263" s="8">
        <f t="shared" si="47"/>
        <v>0</v>
      </c>
      <c r="AF263" s="8">
        <v>5</v>
      </c>
      <c r="AG263" s="29">
        <f>VLOOKUP(H263,'[1]gape_95%CL'!A$6:B$171,2)</f>
        <v>35.11863072898371</v>
      </c>
      <c r="AH263" s="30">
        <f t="shared" si="48"/>
        <v>1.1959464001919937</v>
      </c>
      <c r="AI263" s="25">
        <f t="shared" si="49"/>
        <v>0</v>
      </c>
      <c r="AJ263" s="25">
        <f t="shared" si="50"/>
        <v>0</v>
      </c>
      <c r="AK263" s="26">
        <v>44648.286805555559</v>
      </c>
      <c r="AL263" s="24">
        <v>27.000000004190952</v>
      </c>
      <c r="AM263" s="25" t="s">
        <v>26</v>
      </c>
      <c r="AN263" s="25" t="s">
        <v>25</v>
      </c>
      <c r="AO263" s="25">
        <v>6</v>
      </c>
      <c r="AP263" s="25" t="s">
        <v>26</v>
      </c>
      <c r="AQ263" s="25" t="s">
        <v>26</v>
      </c>
    </row>
    <row r="264" spans="1:43" x14ac:dyDescent="0.25">
      <c r="A264" s="8">
        <v>212</v>
      </c>
      <c r="B264" s="8">
        <v>1</v>
      </c>
      <c r="C264" s="8" t="s">
        <v>71</v>
      </c>
      <c r="D264" s="8">
        <v>1</v>
      </c>
      <c r="E264" s="8">
        <v>20220425</v>
      </c>
      <c r="F264" s="9">
        <v>44676.695833333331</v>
      </c>
      <c r="G264" s="10">
        <v>1113</v>
      </c>
      <c r="H264" s="8">
        <v>1016</v>
      </c>
      <c r="I264" s="8" t="s">
        <v>24</v>
      </c>
      <c r="J264" s="18" t="s">
        <v>103</v>
      </c>
      <c r="K264" s="6">
        <v>3.6</v>
      </c>
      <c r="L264" s="7">
        <v>22.2</v>
      </c>
      <c r="M264" s="16">
        <v>22.5</v>
      </c>
      <c r="N264" s="5">
        <v>30</v>
      </c>
      <c r="O264" s="10">
        <v>100</v>
      </c>
      <c r="P264" s="8" t="s">
        <v>21</v>
      </c>
      <c r="Q264" s="8" t="s">
        <v>38</v>
      </c>
      <c r="R264" s="8" t="s">
        <v>23</v>
      </c>
      <c r="S264" s="8">
        <v>32</v>
      </c>
      <c r="T264" s="8">
        <v>43</v>
      </c>
      <c r="U264" s="23">
        <f t="shared" si="44"/>
        <v>79.012345679012341</v>
      </c>
      <c r="V264" s="12">
        <f t="shared" si="45"/>
        <v>43</v>
      </c>
      <c r="W264" s="8">
        <v>97</v>
      </c>
      <c r="X264" s="8">
        <v>175</v>
      </c>
      <c r="Y264" s="8">
        <v>1.6</v>
      </c>
      <c r="Z264" s="8" t="s">
        <v>24</v>
      </c>
      <c r="AA264" s="8" t="s">
        <v>25</v>
      </c>
      <c r="AB264" s="8">
        <v>100</v>
      </c>
      <c r="AC264" s="8">
        <v>1</v>
      </c>
      <c r="AD264" s="8">
        <f t="shared" si="46"/>
        <v>1</v>
      </c>
      <c r="AE264" s="8">
        <f t="shared" si="47"/>
        <v>0</v>
      </c>
      <c r="AF264" s="8">
        <v>5</v>
      </c>
      <c r="AG264" s="14">
        <f>VLOOKUP(H264,'[1]gape_95%CL'!A$6:B$171,2)</f>
        <v>27.369261781241669</v>
      </c>
      <c r="AH264" s="13">
        <f t="shared" si="48"/>
        <v>1.1691948528159479</v>
      </c>
      <c r="AI264" s="8">
        <f t="shared" si="49"/>
        <v>0</v>
      </c>
      <c r="AJ264" s="8">
        <f t="shared" si="50"/>
        <v>0</v>
      </c>
      <c r="AK264" s="9">
        <v>44676.798611111109</v>
      </c>
      <c r="AL264" s="24">
        <v>27.999999996973202</v>
      </c>
      <c r="AM264" s="8" t="s">
        <v>26</v>
      </c>
      <c r="AN264" s="8" t="s">
        <v>25</v>
      </c>
      <c r="AO264" s="8">
        <v>6</v>
      </c>
      <c r="AP264" s="8" t="s">
        <v>26</v>
      </c>
      <c r="AQ264" s="8" t="s">
        <v>26</v>
      </c>
    </row>
    <row r="265" spans="1:43" x14ac:dyDescent="0.25">
      <c r="A265" s="8">
        <v>226</v>
      </c>
      <c r="B265" s="8">
        <v>1</v>
      </c>
      <c r="C265" s="8" t="s">
        <v>71</v>
      </c>
      <c r="D265" s="8">
        <v>1</v>
      </c>
      <c r="E265" s="8">
        <v>20220509</v>
      </c>
      <c r="F265" s="9">
        <v>44690.716666666667</v>
      </c>
      <c r="G265" s="10">
        <v>1145</v>
      </c>
      <c r="H265" s="8">
        <v>1045</v>
      </c>
      <c r="I265" s="8" t="s">
        <v>24</v>
      </c>
      <c r="J265" s="18" t="s">
        <v>103</v>
      </c>
      <c r="K265" s="6">
        <v>3.8</v>
      </c>
      <c r="L265" s="7">
        <v>23.6</v>
      </c>
      <c r="M265" s="16">
        <v>23.055555555555557</v>
      </c>
      <c r="N265" s="5">
        <v>32</v>
      </c>
      <c r="O265" s="10">
        <v>126</v>
      </c>
      <c r="P265" s="8" t="s">
        <v>21</v>
      </c>
      <c r="Q265" s="8" t="s">
        <v>22</v>
      </c>
      <c r="R265" s="8" t="s">
        <v>23</v>
      </c>
      <c r="S265" s="8">
        <v>32</v>
      </c>
      <c r="T265" s="8">
        <v>37</v>
      </c>
      <c r="U265" s="23">
        <f t="shared" si="44"/>
        <v>70.91412742382272</v>
      </c>
      <c r="V265" s="12">
        <f t="shared" si="45"/>
        <v>29.365079365079364</v>
      </c>
      <c r="W265" s="8">
        <v>101</v>
      </c>
      <c r="X265" s="8">
        <v>163</v>
      </c>
      <c r="Y265" s="8">
        <v>1.4</v>
      </c>
      <c r="Z265" s="8" t="s">
        <v>26</v>
      </c>
      <c r="AA265" s="8" t="s">
        <v>54</v>
      </c>
      <c r="AB265" s="8">
        <v>40</v>
      </c>
      <c r="AC265" s="8">
        <v>1</v>
      </c>
      <c r="AD265" s="8">
        <f t="shared" si="46"/>
        <v>1</v>
      </c>
      <c r="AE265" s="8">
        <f t="shared" si="47"/>
        <v>0</v>
      </c>
      <c r="AF265" s="8">
        <v>5</v>
      </c>
      <c r="AG265" s="14" t="e">
        <f>VLOOKUP(H265,#REF!,2)</f>
        <v>#REF!</v>
      </c>
      <c r="AH265" s="13" t="e">
        <f t="shared" si="48"/>
        <v>#REF!</v>
      </c>
      <c r="AI265" s="8">
        <f t="shared" si="49"/>
        <v>0</v>
      </c>
      <c r="AJ265" s="8" t="e">
        <f t="shared" si="50"/>
        <v>#REF!</v>
      </c>
      <c r="AK265" s="9">
        <v>44690.822222222225</v>
      </c>
      <c r="AL265" s="24">
        <v>28.000000007450581</v>
      </c>
      <c r="AM265" s="8" t="s">
        <v>26</v>
      </c>
      <c r="AN265" s="8" t="s">
        <v>25</v>
      </c>
      <c r="AO265" s="8">
        <v>6</v>
      </c>
      <c r="AP265" s="8" t="s">
        <v>26</v>
      </c>
      <c r="AQ265" s="8" t="s">
        <v>26</v>
      </c>
    </row>
    <row r="266" spans="1:43" x14ac:dyDescent="0.25">
      <c r="A266" s="8">
        <v>99</v>
      </c>
      <c r="B266" s="8">
        <v>1</v>
      </c>
      <c r="C266" s="8" t="s">
        <v>71</v>
      </c>
      <c r="D266" s="8">
        <v>1</v>
      </c>
      <c r="E266" s="8">
        <v>20220328</v>
      </c>
      <c r="F266" s="9">
        <v>44648.681944444441</v>
      </c>
      <c r="G266" s="10">
        <v>1080</v>
      </c>
      <c r="H266" s="8">
        <v>764</v>
      </c>
      <c r="I266" s="8" t="s">
        <v>24</v>
      </c>
      <c r="J266" s="18" t="s">
        <v>103</v>
      </c>
      <c r="K266" s="6">
        <v>2.4</v>
      </c>
      <c r="L266" s="7">
        <v>17.600000000000001</v>
      </c>
      <c r="M266" s="16">
        <v>18.333333333333332</v>
      </c>
      <c r="N266" s="5">
        <v>21.9</v>
      </c>
      <c r="O266" s="10">
        <v>37</v>
      </c>
      <c r="P266" s="8" t="s">
        <v>21</v>
      </c>
      <c r="Q266" s="8" t="s">
        <v>30</v>
      </c>
      <c r="R266" s="8" t="s">
        <v>29</v>
      </c>
      <c r="S266" s="8">
        <v>17</v>
      </c>
      <c r="T266" s="8">
        <v>8</v>
      </c>
      <c r="U266" s="23">
        <f t="shared" si="44"/>
        <v>50.173611111111107</v>
      </c>
      <c r="V266" s="12">
        <f t="shared" si="45"/>
        <v>21.621621621621621</v>
      </c>
      <c r="W266" s="8">
        <v>50</v>
      </c>
      <c r="X266" s="8">
        <v>116</v>
      </c>
      <c r="Y266" s="8">
        <v>0.8</v>
      </c>
      <c r="Z266" s="8" t="s">
        <v>24</v>
      </c>
      <c r="AA266" s="8" t="s">
        <v>25</v>
      </c>
      <c r="AB266" s="8">
        <v>100</v>
      </c>
      <c r="AC266" s="8">
        <v>1</v>
      </c>
      <c r="AD266" s="8">
        <f t="shared" si="46"/>
        <v>1</v>
      </c>
      <c r="AE266" s="8">
        <f t="shared" si="47"/>
        <v>0</v>
      </c>
      <c r="AF266" s="8">
        <v>5</v>
      </c>
      <c r="AG266" s="14">
        <f>VLOOKUP(H266,'[1]gape_95%CL'!A$6:B$171,2)</f>
        <v>20.625284309713841</v>
      </c>
      <c r="AH266" s="13">
        <f t="shared" si="48"/>
        <v>0.82423106245345434</v>
      </c>
      <c r="AI266" s="8">
        <f t="shared" si="49"/>
        <v>0</v>
      </c>
      <c r="AJ266" s="8">
        <f t="shared" si="50"/>
        <v>0</v>
      </c>
      <c r="AK266" s="9">
        <v>44648.968055555553</v>
      </c>
      <c r="AL266" s="24">
        <v>29.999999993015081</v>
      </c>
      <c r="AM266" s="8" t="s">
        <v>26</v>
      </c>
      <c r="AN266" s="8" t="s">
        <v>25</v>
      </c>
      <c r="AO266" s="8">
        <v>6</v>
      </c>
      <c r="AP266" s="8" t="s">
        <v>26</v>
      </c>
      <c r="AQ266" s="8" t="s">
        <v>26</v>
      </c>
    </row>
    <row r="267" spans="1:43" x14ac:dyDescent="0.25">
      <c r="A267" s="8">
        <v>316</v>
      </c>
      <c r="B267" s="8">
        <v>1</v>
      </c>
      <c r="C267" s="8" t="s">
        <v>74</v>
      </c>
      <c r="D267" s="8">
        <v>2</v>
      </c>
      <c r="F267" s="9">
        <v>44805.613194444442</v>
      </c>
      <c r="G267" s="10" t="s">
        <v>81</v>
      </c>
      <c r="H267" s="8">
        <v>1720</v>
      </c>
      <c r="I267" s="8" t="s">
        <v>24</v>
      </c>
      <c r="J267" s="18" t="s">
        <v>103</v>
      </c>
      <c r="K267" s="6">
        <v>5.3</v>
      </c>
      <c r="L267" s="7">
        <v>35.1</v>
      </c>
      <c r="M267" s="7">
        <v>24.7</v>
      </c>
      <c r="O267" s="19">
        <v>810</v>
      </c>
      <c r="P267" s="8" t="s">
        <v>21</v>
      </c>
      <c r="Q267" s="8" t="s">
        <v>76</v>
      </c>
      <c r="R267" s="8" t="s">
        <v>23</v>
      </c>
      <c r="S267" s="8">
        <v>45.5</v>
      </c>
      <c r="T267" s="8">
        <v>106</v>
      </c>
      <c r="U267" s="23">
        <f t="shared" si="44"/>
        <v>73.700605197579208</v>
      </c>
      <c r="V267" s="12">
        <f t="shared" si="45"/>
        <v>13.086419753086419</v>
      </c>
      <c r="AC267" s="8">
        <v>1</v>
      </c>
      <c r="AD267" s="8">
        <f t="shared" si="46"/>
        <v>1</v>
      </c>
      <c r="AE267" s="8">
        <f t="shared" si="47"/>
        <v>0</v>
      </c>
      <c r="AF267" s="8">
        <v>5</v>
      </c>
      <c r="AG267" s="14" t="e">
        <f>VLOOKUP(H267,#REF!,2)</f>
        <v>#REF!</v>
      </c>
      <c r="AH267" s="13" t="e">
        <f t="shared" si="48"/>
        <v>#REF!</v>
      </c>
      <c r="AI267" s="8">
        <f t="shared" si="49"/>
        <v>0</v>
      </c>
      <c r="AJ267" s="8" t="e">
        <f t="shared" si="50"/>
        <v>#REF!</v>
      </c>
      <c r="AL267" s="31">
        <f>185/6</f>
        <v>30.833333333333332</v>
      </c>
      <c r="AM267" s="8" t="s">
        <v>25</v>
      </c>
      <c r="AN267" s="8" t="s">
        <v>25</v>
      </c>
      <c r="AO267" s="8">
        <v>6</v>
      </c>
      <c r="AP267" s="8" t="s">
        <v>26</v>
      </c>
      <c r="AQ267" s="8" t="s">
        <v>26</v>
      </c>
    </row>
    <row r="268" spans="1:43" x14ac:dyDescent="0.25">
      <c r="A268" s="8">
        <v>271</v>
      </c>
      <c r="B268" s="8">
        <v>1</v>
      </c>
      <c r="C268" s="8" t="s">
        <v>74</v>
      </c>
      <c r="D268" s="8">
        <v>2</v>
      </c>
      <c r="F268" s="9">
        <v>44855.382638888892</v>
      </c>
      <c r="G268" s="10" t="s">
        <v>83</v>
      </c>
      <c r="H268" s="18">
        <v>1190</v>
      </c>
      <c r="I268" s="8" t="s">
        <v>24</v>
      </c>
      <c r="J268" s="18" t="s">
        <v>103</v>
      </c>
      <c r="K268" s="6">
        <v>4.7</v>
      </c>
      <c r="L268" s="7">
        <v>32.5</v>
      </c>
      <c r="M268" s="16">
        <f>100*77/360</f>
        <v>21.388888888888889</v>
      </c>
      <c r="O268" s="19">
        <v>620</v>
      </c>
      <c r="P268" s="8" t="s">
        <v>27</v>
      </c>
      <c r="Q268" s="8" t="s">
        <v>76</v>
      </c>
      <c r="R268" s="8" t="s">
        <v>23</v>
      </c>
      <c r="S268" s="8">
        <v>43</v>
      </c>
      <c r="T268" s="8">
        <v>102</v>
      </c>
      <c r="U268" s="23">
        <f t="shared" si="44"/>
        <v>83.703033046627411</v>
      </c>
      <c r="V268" s="12">
        <f t="shared" si="45"/>
        <v>16.451612903225808</v>
      </c>
      <c r="AC268" s="8">
        <v>1</v>
      </c>
      <c r="AD268" s="8">
        <f t="shared" si="46"/>
        <v>1</v>
      </c>
      <c r="AE268" s="8">
        <f t="shared" si="47"/>
        <v>0</v>
      </c>
      <c r="AF268" s="8">
        <v>5</v>
      </c>
      <c r="AL268" s="31">
        <v>30.99999999627471</v>
      </c>
      <c r="AM268" s="8" t="s">
        <v>25</v>
      </c>
      <c r="AN268" s="8" t="s">
        <v>25</v>
      </c>
      <c r="AO268" s="8">
        <v>6</v>
      </c>
      <c r="AP268" s="8" t="s">
        <v>24</v>
      </c>
      <c r="AQ268" s="8" t="s">
        <v>26</v>
      </c>
    </row>
    <row r="269" spans="1:43" x14ac:dyDescent="0.25">
      <c r="A269" s="8">
        <v>326</v>
      </c>
      <c r="B269" s="8">
        <v>1</v>
      </c>
      <c r="C269" s="8" t="s">
        <v>74</v>
      </c>
      <c r="D269" s="8">
        <v>2</v>
      </c>
      <c r="F269" s="9">
        <v>44854.398611111108</v>
      </c>
      <c r="G269" s="10" t="s">
        <v>87</v>
      </c>
      <c r="H269" s="18">
        <v>1780</v>
      </c>
      <c r="I269" s="8" t="s">
        <v>24</v>
      </c>
      <c r="J269" s="18" t="s">
        <v>103</v>
      </c>
      <c r="K269" s="6">
        <v>5.6</v>
      </c>
      <c r="L269" s="7">
        <v>37</v>
      </c>
      <c r="M269" s="7">
        <f>78/3.6</f>
        <v>21.666666666666668</v>
      </c>
      <c r="O269" s="19">
        <v>1085</v>
      </c>
      <c r="P269" s="8" t="s">
        <v>21</v>
      </c>
      <c r="Q269" s="8" t="s">
        <v>76</v>
      </c>
      <c r="R269" s="8" t="s">
        <v>23</v>
      </c>
      <c r="S269" s="8">
        <v>51.5</v>
      </c>
      <c r="T269" s="8">
        <v>174</v>
      </c>
      <c r="U269" s="23">
        <f t="shared" si="44"/>
        <v>84.574298469387784</v>
      </c>
      <c r="V269" s="12">
        <f t="shared" si="45"/>
        <v>16.036866359447004</v>
      </c>
      <c r="AC269" s="8">
        <v>3</v>
      </c>
      <c r="AD269" s="8">
        <f t="shared" si="46"/>
        <v>1</v>
      </c>
      <c r="AE269" s="8">
        <f t="shared" si="47"/>
        <v>0</v>
      </c>
      <c r="AF269" s="8">
        <v>5</v>
      </c>
      <c r="AL269" s="31">
        <v>36.000000002095476</v>
      </c>
      <c r="AM269" s="8" t="s">
        <v>25</v>
      </c>
      <c r="AN269" s="8" t="s">
        <v>25</v>
      </c>
      <c r="AO269" s="8">
        <v>6</v>
      </c>
      <c r="AP269" s="8" t="s">
        <v>24</v>
      </c>
      <c r="AQ269" s="8" t="s">
        <v>26</v>
      </c>
    </row>
    <row r="270" spans="1:43" x14ac:dyDescent="0.25">
      <c r="A270" s="8">
        <v>52</v>
      </c>
      <c r="B270" s="8">
        <v>2</v>
      </c>
      <c r="C270" s="25" t="s">
        <v>71</v>
      </c>
      <c r="D270" s="8">
        <v>1</v>
      </c>
      <c r="E270" s="25">
        <v>20220404</v>
      </c>
      <c r="F270" s="26">
        <v>44655.697222222225</v>
      </c>
      <c r="G270" s="27">
        <v>1044</v>
      </c>
      <c r="H270" s="25">
        <v>1258</v>
      </c>
      <c r="I270" s="25" t="s">
        <v>26</v>
      </c>
      <c r="J270" s="20" t="s">
        <v>102</v>
      </c>
      <c r="K270" s="4">
        <f>10^(1.154*LOG(H270/10)-1.838)</f>
        <v>3.8461964248267981</v>
      </c>
      <c r="L270" s="1"/>
      <c r="M270" s="2"/>
      <c r="N270" s="1">
        <v>36.299999999999997</v>
      </c>
      <c r="O270" s="27">
        <v>276</v>
      </c>
      <c r="P270" s="25" t="s">
        <v>21</v>
      </c>
      <c r="Q270" s="25" t="s">
        <v>22</v>
      </c>
      <c r="R270" s="25" t="s">
        <v>23</v>
      </c>
      <c r="S270" s="25">
        <v>44</v>
      </c>
      <c r="T270" s="25">
        <v>130</v>
      </c>
      <c r="U270" s="28">
        <f t="shared" si="44"/>
        <v>130.87070238752648</v>
      </c>
      <c r="V270" s="12">
        <f t="shared" si="45"/>
        <v>47.10144927536232</v>
      </c>
      <c r="W270" s="25">
        <v>121</v>
      </c>
      <c r="X270" s="25">
        <v>265</v>
      </c>
      <c r="Y270" s="25">
        <v>1.9</v>
      </c>
      <c r="Z270" s="25" t="s">
        <v>24</v>
      </c>
      <c r="AA270" s="25" t="s">
        <v>25</v>
      </c>
      <c r="AB270" s="25">
        <v>100</v>
      </c>
      <c r="AC270" s="25">
        <v>1</v>
      </c>
      <c r="AD270" s="8">
        <f t="shared" si="46"/>
        <v>1</v>
      </c>
      <c r="AE270" s="8">
        <f t="shared" si="47"/>
        <v>0</v>
      </c>
      <c r="AF270" s="8">
        <v>5</v>
      </c>
      <c r="AG270" s="29">
        <f>VLOOKUP(H270,'[1]gape_95%CL'!A$6:B$171,2)</f>
        <v>34.237929674994412</v>
      </c>
      <c r="AH270" s="30">
        <f t="shared" ref="AH270:AH277" si="51">S270/AG270</f>
        <v>1.2851244341486947</v>
      </c>
      <c r="AI270" s="25">
        <f t="shared" ref="AI270:AI276" si="52">IF(AND(AF270=6,Y270&gt;1),1,0)</f>
        <v>0</v>
      </c>
      <c r="AJ270" s="25">
        <f t="shared" ref="AJ270:AJ276" si="53">IF(AND(AF270=6,AH270&gt;1),1,0)</f>
        <v>0</v>
      </c>
      <c r="AK270" s="26">
        <v>44655.761805555558</v>
      </c>
      <c r="AL270" s="24">
        <v>40.000000004656613</v>
      </c>
      <c r="AM270" s="25" t="s">
        <v>26</v>
      </c>
      <c r="AN270" s="25" t="s">
        <v>25</v>
      </c>
      <c r="AO270" s="25">
        <v>6</v>
      </c>
      <c r="AP270" s="25" t="s">
        <v>26</v>
      </c>
      <c r="AQ270" s="25" t="s">
        <v>26</v>
      </c>
    </row>
    <row r="271" spans="1:43" x14ac:dyDescent="0.25">
      <c r="A271" s="8">
        <v>51</v>
      </c>
      <c r="B271" s="8">
        <v>3</v>
      </c>
      <c r="C271" s="25" t="s">
        <v>71</v>
      </c>
      <c r="D271" s="8">
        <v>1</v>
      </c>
      <c r="E271" s="25">
        <v>20220321</v>
      </c>
      <c r="F271" s="26">
        <v>44641.776388888888</v>
      </c>
      <c r="G271" s="27">
        <v>1044</v>
      </c>
      <c r="H271" s="25">
        <v>1258</v>
      </c>
      <c r="I271" s="25" t="s">
        <v>26</v>
      </c>
      <c r="J271" s="20" t="s">
        <v>102</v>
      </c>
      <c r="K271" s="4">
        <f>10^(1.154*LOG(H271/10)-1.838)</f>
        <v>3.8461964248267981</v>
      </c>
      <c r="L271" s="1"/>
      <c r="M271" s="2"/>
      <c r="N271" s="1">
        <v>36.299999999999997</v>
      </c>
      <c r="O271" s="27">
        <v>276</v>
      </c>
      <c r="P271" s="25" t="s">
        <v>21</v>
      </c>
      <c r="Q271" s="25" t="s">
        <v>22</v>
      </c>
      <c r="R271" s="25" t="s">
        <v>23</v>
      </c>
      <c r="S271" s="25">
        <v>47</v>
      </c>
      <c r="T271" s="25">
        <v>127</v>
      </c>
      <c r="U271" s="28">
        <f t="shared" si="44"/>
        <v>149.32509378824687</v>
      </c>
      <c r="V271" s="12">
        <f t="shared" si="45"/>
        <v>46.014492753623188</v>
      </c>
      <c r="W271" s="25">
        <v>145</v>
      </c>
      <c r="X271" s="25">
        <v>258</v>
      </c>
      <c r="Y271" s="25">
        <v>2</v>
      </c>
      <c r="Z271" s="25" t="s">
        <v>26</v>
      </c>
      <c r="AA271" s="25" t="s">
        <v>35</v>
      </c>
      <c r="AB271" s="25">
        <v>80</v>
      </c>
      <c r="AC271" s="25">
        <v>1</v>
      </c>
      <c r="AD271" s="8">
        <f t="shared" si="46"/>
        <v>1</v>
      </c>
      <c r="AE271" s="8">
        <f t="shared" si="47"/>
        <v>0</v>
      </c>
      <c r="AF271" s="8">
        <v>5</v>
      </c>
      <c r="AG271" s="29">
        <f>VLOOKUP(H271,'[1]gape_95%CL'!A$6:B$171,2)</f>
        <v>34.237929674994412</v>
      </c>
      <c r="AH271" s="30">
        <f t="shared" si="51"/>
        <v>1.3727465546588331</v>
      </c>
      <c r="AI271" s="25">
        <f t="shared" si="52"/>
        <v>0</v>
      </c>
      <c r="AJ271" s="25">
        <f t="shared" si="53"/>
        <v>0</v>
      </c>
      <c r="AK271" s="26">
        <v>44641.845833333333</v>
      </c>
      <c r="AL271" s="24">
        <v>43.999999996740371</v>
      </c>
      <c r="AM271" s="25" t="s">
        <v>26</v>
      </c>
      <c r="AN271" s="25" t="s">
        <v>25</v>
      </c>
      <c r="AO271" s="25">
        <v>6</v>
      </c>
      <c r="AP271" s="25" t="s">
        <v>26</v>
      </c>
      <c r="AQ271" s="25" t="s">
        <v>26</v>
      </c>
    </row>
    <row r="272" spans="1:43" x14ac:dyDescent="0.25">
      <c r="A272" s="8">
        <v>218</v>
      </c>
      <c r="B272" s="8">
        <v>1</v>
      </c>
      <c r="C272" s="8" t="s">
        <v>71</v>
      </c>
      <c r="D272" s="8">
        <v>1</v>
      </c>
      <c r="E272" s="8">
        <v>20220509</v>
      </c>
      <c r="F272" s="9">
        <v>44690.708333333336</v>
      </c>
      <c r="G272" s="10">
        <v>1130</v>
      </c>
      <c r="H272" s="8">
        <v>1025</v>
      </c>
      <c r="I272" s="8" t="s">
        <v>24</v>
      </c>
      <c r="J272" s="18" t="s">
        <v>103</v>
      </c>
      <c r="K272" s="6">
        <v>3.6</v>
      </c>
      <c r="L272" s="7">
        <v>22.9</v>
      </c>
      <c r="M272" s="16">
        <v>26.388888888888889</v>
      </c>
      <c r="N272" s="5">
        <v>30.7</v>
      </c>
      <c r="O272" s="10">
        <v>120</v>
      </c>
      <c r="P272" s="8" t="s">
        <v>21</v>
      </c>
      <c r="Q272" s="8" t="s">
        <v>22</v>
      </c>
      <c r="R272" s="8" t="s">
        <v>23</v>
      </c>
      <c r="S272" s="8">
        <v>34</v>
      </c>
      <c r="T272" s="8">
        <v>46</v>
      </c>
      <c r="U272" s="23">
        <f t="shared" si="44"/>
        <v>89.197530864197503</v>
      </c>
      <c r="V272" s="12">
        <f t="shared" si="45"/>
        <v>38.333333333333336</v>
      </c>
      <c r="W272" s="8">
        <v>100</v>
      </c>
      <c r="X272" s="8">
        <v>175</v>
      </c>
      <c r="Y272" s="8">
        <v>1.7</v>
      </c>
      <c r="Z272" s="8" t="s">
        <v>24</v>
      </c>
      <c r="AA272" s="8" t="s">
        <v>25</v>
      </c>
      <c r="AB272" s="8">
        <v>100</v>
      </c>
      <c r="AC272" s="8">
        <v>1</v>
      </c>
      <c r="AD272" s="8">
        <f t="shared" si="46"/>
        <v>1</v>
      </c>
      <c r="AE272" s="8">
        <f t="shared" si="47"/>
        <v>0</v>
      </c>
      <c r="AF272" s="8">
        <v>5</v>
      </c>
      <c r="AG272" s="14" t="e">
        <f>VLOOKUP(H272,#REF!,2)</f>
        <v>#REF!</v>
      </c>
      <c r="AH272" s="13" t="e">
        <f t="shared" si="51"/>
        <v>#REF!</v>
      </c>
      <c r="AI272" s="8">
        <f t="shared" si="52"/>
        <v>0</v>
      </c>
      <c r="AJ272" s="8" t="e">
        <f t="shared" si="53"/>
        <v>#REF!</v>
      </c>
      <c r="AK272" s="9">
        <v>44690.823611111111</v>
      </c>
      <c r="AL272" s="24">
        <v>46.000000003259629</v>
      </c>
      <c r="AM272" s="8" t="s">
        <v>26</v>
      </c>
      <c r="AN272" s="8" t="s">
        <v>25</v>
      </c>
      <c r="AO272" s="8">
        <v>6</v>
      </c>
      <c r="AP272" s="8" t="s">
        <v>26</v>
      </c>
      <c r="AQ272" s="8" t="s">
        <v>26</v>
      </c>
    </row>
    <row r="273" spans="1:43" x14ac:dyDescent="0.25">
      <c r="A273" s="8">
        <v>198</v>
      </c>
      <c r="B273" s="8">
        <v>1</v>
      </c>
      <c r="C273" s="8" t="s">
        <v>71</v>
      </c>
      <c r="D273" s="8">
        <v>1</v>
      </c>
      <c r="E273" s="8">
        <v>20220404</v>
      </c>
      <c r="F273" s="9">
        <v>44655.691666666666</v>
      </c>
      <c r="G273" s="10">
        <v>1094</v>
      </c>
      <c r="H273" s="8">
        <v>978</v>
      </c>
      <c r="I273" s="8" t="s">
        <v>24</v>
      </c>
      <c r="J273" s="18" t="s">
        <v>103</v>
      </c>
      <c r="K273" s="6">
        <v>3</v>
      </c>
      <c r="L273" s="7">
        <v>21.4</v>
      </c>
      <c r="M273" s="16">
        <v>24.722222222222221</v>
      </c>
      <c r="N273" s="5">
        <v>28.8</v>
      </c>
      <c r="O273" s="10">
        <v>114</v>
      </c>
      <c r="P273" s="8" t="s">
        <v>27</v>
      </c>
      <c r="Q273" s="8" t="s">
        <v>30</v>
      </c>
      <c r="R273" s="8" t="s">
        <v>23</v>
      </c>
      <c r="S273" s="8">
        <v>30</v>
      </c>
      <c r="T273" s="8">
        <v>35</v>
      </c>
      <c r="U273" s="23">
        <f t="shared" si="44"/>
        <v>100</v>
      </c>
      <c r="V273" s="12">
        <f t="shared" si="45"/>
        <v>30.701754385964911</v>
      </c>
      <c r="W273" s="8">
        <v>90</v>
      </c>
      <c r="X273" s="8">
        <v>176</v>
      </c>
      <c r="Y273" s="8">
        <v>1.4</v>
      </c>
      <c r="Z273" s="8" t="s">
        <v>24</v>
      </c>
      <c r="AA273" s="8" t="s">
        <v>25</v>
      </c>
      <c r="AB273" s="8">
        <v>100</v>
      </c>
      <c r="AC273" s="8">
        <v>1</v>
      </c>
      <c r="AD273" s="8">
        <f t="shared" si="46"/>
        <v>1</v>
      </c>
      <c r="AE273" s="8">
        <f t="shared" si="47"/>
        <v>0</v>
      </c>
      <c r="AF273" s="8">
        <v>5</v>
      </c>
      <c r="AG273" s="14">
        <f>VLOOKUP(H273,'[1]gape_95%CL'!A$6:B$171,2)</f>
        <v>26.260369568236683</v>
      </c>
      <c r="AH273" s="13">
        <f t="shared" si="51"/>
        <v>1.1424058569338109</v>
      </c>
      <c r="AI273" s="8">
        <f t="shared" si="52"/>
        <v>0</v>
      </c>
      <c r="AJ273" s="8">
        <f t="shared" si="53"/>
        <v>0</v>
      </c>
      <c r="AK273" s="9">
        <v>44655.8</v>
      </c>
      <c r="AL273" s="24">
        <v>47.999999999301508</v>
      </c>
      <c r="AM273" s="8" t="s">
        <v>26</v>
      </c>
      <c r="AN273" s="8" t="s">
        <v>25</v>
      </c>
      <c r="AO273" s="8">
        <v>6</v>
      </c>
      <c r="AP273" s="8" t="s">
        <v>26</v>
      </c>
      <c r="AQ273" s="8" t="s">
        <v>26</v>
      </c>
    </row>
    <row r="274" spans="1:43" x14ac:dyDescent="0.25">
      <c r="A274" s="8">
        <v>210</v>
      </c>
      <c r="B274" s="8">
        <v>1</v>
      </c>
      <c r="C274" s="8" t="s">
        <v>71</v>
      </c>
      <c r="D274" s="8">
        <v>1</v>
      </c>
      <c r="E274" s="8">
        <v>20220509</v>
      </c>
      <c r="F274" s="9">
        <v>44690.716666666667</v>
      </c>
      <c r="G274" s="10">
        <v>1144</v>
      </c>
      <c r="H274" s="8">
        <v>1005</v>
      </c>
      <c r="I274" s="8" t="s">
        <v>24</v>
      </c>
      <c r="J274" s="18" t="s">
        <v>103</v>
      </c>
      <c r="K274" s="6">
        <v>3</v>
      </c>
      <c r="L274" s="7">
        <v>22</v>
      </c>
      <c r="M274" s="16">
        <v>18.611111111111111</v>
      </c>
      <c r="N274" s="5">
        <v>32.799999999999997</v>
      </c>
      <c r="O274" s="10">
        <v>88</v>
      </c>
      <c r="P274" s="8" t="s">
        <v>21</v>
      </c>
      <c r="Q274" s="8" t="s">
        <v>22</v>
      </c>
      <c r="R274" s="8" t="s">
        <v>29</v>
      </c>
      <c r="S274" s="8">
        <v>30</v>
      </c>
      <c r="T274" s="8">
        <v>44</v>
      </c>
      <c r="U274" s="23">
        <f t="shared" si="44"/>
        <v>100</v>
      </c>
      <c r="V274" s="12">
        <f t="shared" si="45"/>
        <v>50</v>
      </c>
      <c r="W274" s="8">
        <v>87</v>
      </c>
      <c r="X274" s="8">
        <v>193</v>
      </c>
      <c r="Y274" s="8">
        <v>1.4</v>
      </c>
      <c r="Z274" s="8" t="s">
        <v>24</v>
      </c>
      <c r="AA274" s="8" t="s">
        <v>25</v>
      </c>
      <c r="AB274" s="8">
        <v>100</v>
      </c>
      <c r="AC274" s="8">
        <v>1</v>
      </c>
      <c r="AD274" s="8">
        <f t="shared" si="46"/>
        <v>1</v>
      </c>
      <c r="AE274" s="8">
        <f t="shared" si="47"/>
        <v>0</v>
      </c>
      <c r="AF274" s="8">
        <v>5</v>
      </c>
      <c r="AG274" s="14" t="e">
        <f>VLOOKUP(H274,#REF!,2)</f>
        <v>#REF!</v>
      </c>
      <c r="AH274" s="13" t="e">
        <f t="shared" si="51"/>
        <v>#REF!</v>
      </c>
      <c r="AI274" s="8">
        <f t="shared" si="52"/>
        <v>0</v>
      </c>
      <c r="AJ274" s="8" t="e">
        <f t="shared" si="53"/>
        <v>#REF!</v>
      </c>
      <c r="AK274" s="9">
        <v>44690.829861111109</v>
      </c>
      <c r="AL274" s="24">
        <v>50.999999998603016</v>
      </c>
      <c r="AM274" s="8" t="s">
        <v>26</v>
      </c>
      <c r="AN274" s="8" t="s">
        <v>25</v>
      </c>
      <c r="AO274" s="8">
        <v>6</v>
      </c>
      <c r="AP274" s="8" t="s">
        <v>26</v>
      </c>
      <c r="AQ274" s="8" t="s">
        <v>26</v>
      </c>
    </row>
    <row r="275" spans="1:43" x14ac:dyDescent="0.25">
      <c r="A275" s="8">
        <v>28</v>
      </c>
      <c r="B275" s="8">
        <v>3</v>
      </c>
      <c r="C275" s="25" t="s">
        <v>71</v>
      </c>
      <c r="D275" s="8">
        <v>1</v>
      </c>
      <c r="E275" s="25">
        <v>20220307</v>
      </c>
      <c r="F275" s="26">
        <v>44627.736111111109</v>
      </c>
      <c r="G275" s="27">
        <v>1009</v>
      </c>
      <c r="H275" s="25">
        <v>1200</v>
      </c>
      <c r="I275" s="25" t="s">
        <v>26</v>
      </c>
      <c r="J275" s="20" t="s">
        <v>102</v>
      </c>
      <c r="K275" s="4">
        <f>10^(1.154*LOG(H275/10)-1.838)</f>
        <v>3.6422953379009511</v>
      </c>
      <c r="L275" s="1"/>
      <c r="M275" s="2"/>
      <c r="N275" s="1">
        <v>39.6</v>
      </c>
      <c r="O275" s="27">
        <v>250</v>
      </c>
      <c r="P275" s="25" t="s">
        <v>21</v>
      </c>
      <c r="Q275" s="25" t="s">
        <v>22</v>
      </c>
      <c r="R275" s="25" t="s">
        <v>23</v>
      </c>
      <c r="S275" s="25">
        <v>42</v>
      </c>
      <c r="T275" s="25">
        <v>96</v>
      </c>
      <c r="U275" s="28">
        <f t="shared" si="44"/>
        <v>132.96834549161264</v>
      </c>
      <c r="V275" s="12">
        <f t="shared" si="45"/>
        <v>38.4</v>
      </c>
      <c r="W275" s="25">
        <v>125</v>
      </c>
      <c r="X275" s="25">
        <v>236</v>
      </c>
      <c r="Y275" s="25">
        <v>1.8</v>
      </c>
      <c r="Z275" s="25" t="s">
        <v>24</v>
      </c>
      <c r="AA275" s="25" t="s">
        <v>25</v>
      </c>
      <c r="AB275" s="25">
        <v>100</v>
      </c>
      <c r="AC275" s="25">
        <v>2</v>
      </c>
      <c r="AD275" s="8">
        <f t="shared" si="46"/>
        <v>1</v>
      </c>
      <c r="AE275" s="8">
        <f t="shared" si="47"/>
        <v>0</v>
      </c>
      <c r="AF275" s="8">
        <v>5</v>
      </c>
      <c r="AG275" s="29">
        <f>VLOOKUP(H275,'[1]gape_95%CL'!A$6:B$171,2)</f>
        <v>32.779870217169076</v>
      </c>
      <c r="AH275" s="30">
        <f t="shared" si="51"/>
        <v>1.2812741393345024</v>
      </c>
      <c r="AI275" s="25">
        <f t="shared" si="52"/>
        <v>0</v>
      </c>
      <c r="AJ275" s="25">
        <f t="shared" si="53"/>
        <v>0</v>
      </c>
      <c r="AK275" s="26">
        <v>44627.88958333333</v>
      </c>
      <c r="AL275" s="12">
        <v>72</v>
      </c>
      <c r="AM275" s="25" t="s">
        <v>26</v>
      </c>
      <c r="AN275" s="25" t="s">
        <v>25</v>
      </c>
      <c r="AO275" s="25">
        <v>6</v>
      </c>
      <c r="AP275" s="25" t="s">
        <v>26</v>
      </c>
      <c r="AQ275" s="25" t="s">
        <v>26</v>
      </c>
    </row>
    <row r="276" spans="1:43" x14ac:dyDescent="0.25">
      <c r="A276" s="8">
        <v>332</v>
      </c>
      <c r="B276" s="8">
        <v>1</v>
      </c>
      <c r="C276" s="8" t="s">
        <v>74</v>
      </c>
      <c r="D276" s="8">
        <v>2</v>
      </c>
      <c r="F276" s="9">
        <v>44788.708333333336</v>
      </c>
      <c r="G276" s="10" t="s">
        <v>75</v>
      </c>
      <c r="H276" s="18">
        <v>1860</v>
      </c>
      <c r="I276" s="8" t="s">
        <v>24</v>
      </c>
      <c r="J276" s="18" t="s">
        <v>103</v>
      </c>
      <c r="K276" s="6">
        <v>5.3</v>
      </c>
      <c r="L276" s="7">
        <v>37.700000000000003</v>
      </c>
      <c r="M276" s="7">
        <f>62/3.6</f>
        <v>17.222222222222221</v>
      </c>
      <c r="N276" s="5">
        <v>52.7</v>
      </c>
      <c r="O276" s="19">
        <v>1160</v>
      </c>
      <c r="P276" s="8" t="s">
        <v>21</v>
      </c>
      <c r="Q276" s="8" t="s">
        <v>76</v>
      </c>
      <c r="R276" s="8" t="s">
        <v>23</v>
      </c>
      <c r="S276" s="8">
        <v>47</v>
      </c>
      <c r="T276" s="8">
        <v>143</v>
      </c>
      <c r="U276" s="23">
        <f t="shared" si="44"/>
        <v>78.64008543965825</v>
      </c>
      <c r="V276" s="12">
        <f t="shared" si="45"/>
        <v>12.327586206896552</v>
      </c>
      <c r="AC276" s="8">
        <v>1</v>
      </c>
      <c r="AD276" s="8">
        <f t="shared" si="46"/>
        <v>1</v>
      </c>
      <c r="AE276" s="8">
        <f t="shared" si="47"/>
        <v>0</v>
      </c>
      <c r="AF276" s="8">
        <v>5</v>
      </c>
      <c r="AG276" s="14" t="e">
        <f>VLOOKUP(H276,#REF!,2)</f>
        <v>#REF!</v>
      </c>
      <c r="AH276" s="13" t="e">
        <f t="shared" si="51"/>
        <v>#REF!</v>
      </c>
      <c r="AI276" s="8">
        <f t="shared" si="52"/>
        <v>0</v>
      </c>
      <c r="AJ276" s="8" t="e">
        <f t="shared" si="53"/>
        <v>#REF!</v>
      </c>
      <c r="AL276" s="31">
        <f>459/6</f>
        <v>76.5</v>
      </c>
      <c r="AM276" s="8" t="s">
        <v>25</v>
      </c>
      <c r="AN276" s="8" t="s">
        <v>25</v>
      </c>
      <c r="AO276" s="8">
        <v>6</v>
      </c>
      <c r="AP276" s="8" t="s">
        <v>26</v>
      </c>
      <c r="AQ276" s="8" t="s">
        <v>26</v>
      </c>
    </row>
    <row r="277" spans="1:43" x14ac:dyDescent="0.25">
      <c r="A277" s="8">
        <v>331</v>
      </c>
      <c r="B277" s="8">
        <v>1</v>
      </c>
      <c r="C277" s="8" t="s">
        <v>74</v>
      </c>
      <c r="D277" s="8">
        <v>2</v>
      </c>
      <c r="F277" s="9">
        <v>44855.67083333333</v>
      </c>
      <c r="G277" s="10" t="s">
        <v>79</v>
      </c>
      <c r="H277" s="18">
        <v>1860</v>
      </c>
      <c r="I277" s="8" t="s">
        <v>24</v>
      </c>
      <c r="J277" s="18" t="s">
        <v>103</v>
      </c>
      <c r="K277" s="6">
        <v>5.6</v>
      </c>
      <c r="L277" s="7">
        <v>37.4</v>
      </c>
      <c r="M277" s="7">
        <f>65/3.6</f>
        <v>18.055555555555554</v>
      </c>
      <c r="O277" s="19">
        <v>1034</v>
      </c>
      <c r="P277" s="8" t="s">
        <v>21</v>
      </c>
      <c r="Q277" s="8" t="s">
        <v>76</v>
      </c>
      <c r="R277" s="8" t="s">
        <v>23</v>
      </c>
      <c r="S277" s="8">
        <v>54.5</v>
      </c>
      <c r="T277" s="8">
        <v>216</v>
      </c>
      <c r="U277" s="23">
        <f t="shared" si="44"/>
        <v>94.714604591836746</v>
      </c>
      <c r="V277" s="12">
        <f t="shared" si="45"/>
        <v>20.889748549323016</v>
      </c>
      <c r="AC277" s="8">
        <v>1</v>
      </c>
      <c r="AD277" s="8">
        <f t="shared" si="46"/>
        <v>1</v>
      </c>
      <c r="AE277" s="8">
        <f t="shared" si="47"/>
        <v>0</v>
      </c>
      <c r="AF277" s="8">
        <v>5</v>
      </c>
      <c r="AG277" s="14" t="e">
        <f>VLOOKUP(H277,#REF!,2)</f>
        <v>#REF!</v>
      </c>
      <c r="AH277" s="13" t="e">
        <f t="shared" si="51"/>
        <v>#REF!</v>
      </c>
      <c r="AL277" s="31">
        <v>95.000000005820766</v>
      </c>
      <c r="AM277" s="8" t="s">
        <v>25</v>
      </c>
      <c r="AN277" s="8" t="s">
        <v>25</v>
      </c>
      <c r="AO277" s="8">
        <v>6</v>
      </c>
      <c r="AP277" s="8" t="s">
        <v>24</v>
      </c>
      <c r="AQ277" s="8" t="s">
        <v>26</v>
      </c>
    </row>
    <row r="278" spans="1:43" x14ac:dyDescent="0.25">
      <c r="A278" s="8">
        <v>308</v>
      </c>
      <c r="B278" s="8">
        <v>1</v>
      </c>
      <c r="C278" s="8" t="s">
        <v>74</v>
      </c>
      <c r="D278" s="8">
        <v>2</v>
      </c>
      <c r="F278" s="33">
        <v>45023.467361111114</v>
      </c>
      <c r="G278" s="10" t="s">
        <v>82</v>
      </c>
      <c r="H278" s="8">
        <v>1690</v>
      </c>
      <c r="I278" s="8" t="s">
        <v>24</v>
      </c>
      <c r="J278" s="18" t="s">
        <v>103</v>
      </c>
      <c r="K278" s="6">
        <v>5.9</v>
      </c>
      <c r="L278" s="7">
        <v>36</v>
      </c>
      <c r="M278" s="16">
        <v>25.7</v>
      </c>
      <c r="O278" s="10">
        <v>900</v>
      </c>
      <c r="P278" s="8" t="s">
        <v>21</v>
      </c>
      <c r="Q278" s="8" t="s">
        <v>76</v>
      </c>
      <c r="R278" s="8" t="s">
        <v>23</v>
      </c>
      <c r="S278" s="8">
        <v>62</v>
      </c>
      <c r="T278" s="8">
        <v>289</v>
      </c>
      <c r="U278" s="23">
        <f t="shared" si="44"/>
        <v>110.42803792013791</v>
      </c>
      <c r="V278" s="12">
        <f t="shared" si="45"/>
        <v>32.111111111111114</v>
      </c>
      <c r="AC278" s="8">
        <v>1</v>
      </c>
      <c r="AD278" s="8">
        <f t="shared" si="46"/>
        <v>1</v>
      </c>
      <c r="AE278" s="8">
        <f t="shared" si="47"/>
        <v>0</v>
      </c>
      <c r="AF278" s="8">
        <v>5</v>
      </c>
      <c r="AG278" s="14"/>
      <c r="AL278" s="31">
        <v>103</v>
      </c>
      <c r="AM278" s="8" t="s">
        <v>25</v>
      </c>
      <c r="AN278" s="8" t="s">
        <v>25</v>
      </c>
      <c r="AO278" s="8">
        <v>6</v>
      </c>
      <c r="AP278" s="8" t="s">
        <v>26</v>
      </c>
      <c r="AQ278" s="8" t="s">
        <v>26</v>
      </c>
    </row>
    <row r="279" spans="1:43" x14ac:dyDescent="0.25">
      <c r="A279" s="8">
        <v>312</v>
      </c>
      <c r="B279" s="8">
        <v>2</v>
      </c>
      <c r="C279" s="8" t="s">
        <v>74</v>
      </c>
      <c r="D279" s="8">
        <v>2</v>
      </c>
      <c r="F279" s="9">
        <v>44830.680555555555</v>
      </c>
      <c r="G279" s="10" t="s">
        <v>86</v>
      </c>
      <c r="H279" s="18">
        <v>1700</v>
      </c>
      <c r="I279" s="8" t="s">
        <v>24</v>
      </c>
      <c r="J279" s="18" t="s">
        <v>103</v>
      </c>
      <c r="K279" s="6">
        <v>6.2</v>
      </c>
      <c r="L279" s="7">
        <v>38.5</v>
      </c>
      <c r="M279" s="7">
        <f>91/3.6</f>
        <v>25.277777777777779</v>
      </c>
      <c r="O279" s="19">
        <v>1290</v>
      </c>
      <c r="P279" s="8" t="s">
        <v>21</v>
      </c>
      <c r="Q279" s="8" t="s">
        <v>76</v>
      </c>
      <c r="R279" s="8" t="s">
        <v>23</v>
      </c>
      <c r="S279" s="8">
        <v>61</v>
      </c>
      <c r="T279" s="8">
        <v>230</v>
      </c>
      <c r="U279" s="23">
        <f t="shared" si="44"/>
        <v>96.800208116545221</v>
      </c>
      <c r="V279" s="12">
        <f t="shared" si="45"/>
        <v>17.829457364341085</v>
      </c>
      <c r="AC279" s="8">
        <v>3</v>
      </c>
      <c r="AD279" s="8">
        <f t="shared" si="46"/>
        <v>1</v>
      </c>
      <c r="AE279" s="8">
        <f t="shared" si="47"/>
        <v>0</v>
      </c>
      <c r="AF279" s="8">
        <v>5</v>
      </c>
      <c r="AG279" s="14" t="e">
        <f>VLOOKUP(H279,#REF!,2)</f>
        <v>#REF!</v>
      </c>
      <c r="AH279" s="13" t="e">
        <f>S279/AG279</f>
        <v>#REF!</v>
      </c>
      <c r="AI279" s="8">
        <f>IF(AND(AF279=6,Y279&gt;1),1,0)</f>
        <v>0</v>
      </c>
      <c r="AJ279" s="8" t="e">
        <f>IF(AND(AF279=6,AH279&gt;1),1,0)</f>
        <v>#REF!</v>
      </c>
      <c r="AL279" s="31">
        <v>110.00000000232831</v>
      </c>
      <c r="AM279" s="8" t="s">
        <v>25</v>
      </c>
      <c r="AN279" s="8" t="s">
        <v>25</v>
      </c>
      <c r="AO279" s="8">
        <v>6</v>
      </c>
      <c r="AP279" s="8" t="s">
        <v>24</v>
      </c>
      <c r="AQ279" s="8" t="s">
        <v>26</v>
      </c>
    </row>
    <row r="280" spans="1:43" x14ac:dyDescent="0.25">
      <c r="A280" s="8">
        <v>50</v>
      </c>
      <c r="B280" s="8">
        <v>1</v>
      </c>
      <c r="C280" s="25" t="s">
        <v>71</v>
      </c>
      <c r="D280" s="8">
        <v>1</v>
      </c>
      <c r="E280" s="25">
        <v>20220321</v>
      </c>
      <c r="F280" s="26">
        <v>44641.774305555555</v>
      </c>
      <c r="G280" s="27">
        <v>1043</v>
      </c>
      <c r="H280" s="25">
        <v>1775</v>
      </c>
      <c r="I280" s="25" t="s">
        <v>26</v>
      </c>
      <c r="J280" s="20" t="s">
        <v>102</v>
      </c>
      <c r="K280" s="4">
        <f>10^(1.154*LOG(H280/10)-1.838)</f>
        <v>5.7223564181006683</v>
      </c>
      <c r="L280" s="1"/>
      <c r="M280" s="2"/>
      <c r="N280" s="1">
        <v>59.2</v>
      </c>
      <c r="O280" s="27">
        <v>586</v>
      </c>
      <c r="P280" s="25" t="s">
        <v>21</v>
      </c>
      <c r="Q280" s="25" t="s">
        <v>22</v>
      </c>
      <c r="R280" s="25" t="s">
        <v>23</v>
      </c>
      <c r="S280" s="25">
        <v>65</v>
      </c>
      <c r="T280" s="25">
        <v>333</v>
      </c>
      <c r="U280" s="28">
        <f t="shared" si="44"/>
        <v>129.02590217507367</v>
      </c>
      <c r="V280" s="12">
        <f t="shared" si="45"/>
        <v>56.8259385665529</v>
      </c>
      <c r="W280" s="25">
        <v>174</v>
      </c>
      <c r="X280" s="25">
        <v>338</v>
      </c>
      <c r="Y280" s="25">
        <v>2</v>
      </c>
      <c r="Z280" s="25" t="s">
        <v>24</v>
      </c>
      <c r="AA280" s="25" t="s">
        <v>25</v>
      </c>
      <c r="AB280" s="25">
        <v>100</v>
      </c>
      <c r="AC280" s="25">
        <v>1</v>
      </c>
      <c r="AD280" s="8">
        <f t="shared" si="46"/>
        <v>1</v>
      </c>
      <c r="AE280" s="8">
        <f t="shared" si="47"/>
        <v>0</v>
      </c>
      <c r="AF280" s="8">
        <v>5</v>
      </c>
      <c r="AG280" s="29">
        <f>VLOOKUP(H280,'[1]gape_95%CL'!A$6:B$171,2)</f>
        <v>49.980030815456693</v>
      </c>
      <c r="AH280" s="30">
        <f>S280/AG280</f>
        <v>1.3005194062405074</v>
      </c>
      <c r="AI280" s="25">
        <f>IF(AND(AF280=6,Y280&gt;1),1,0)</f>
        <v>0</v>
      </c>
      <c r="AJ280" s="25">
        <f>IF(AND(AF280=6,AH280&gt;1),1,0)</f>
        <v>0</v>
      </c>
      <c r="AK280" s="26">
        <v>44641.870138888888</v>
      </c>
      <c r="AL280" s="24">
        <v>123.99999999557622</v>
      </c>
      <c r="AM280" s="25" t="s">
        <v>24</v>
      </c>
      <c r="AN280" s="44">
        <v>44645</v>
      </c>
      <c r="AO280" s="25">
        <v>6</v>
      </c>
      <c r="AP280" s="25" t="s">
        <v>26</v>
      </c>
      <c r="AQ280" s="25" t="s">
        <v>36</v>
      </c>
    </row>
    <row r="281" spans="1:43" x14ac:dyDescent="0.25">
      <c r="A281" s="8">
        <v>298</v>
      </c>
      <c r="B281" s="8">
        <v>1</v>
      </c>
      <c r="C281" s="8" t="s">
        <v>74</v>
      </c>
      <c r="D281" s="8">
        <v>2</v>
      </c>
      <c r="F281" s="9">
        <v>44788.708333333336</v>
      </c>
      <c r="G281" s="10" t="s">
        <v>80</v>
      </c>
      <c r="H281" s="8">
        <v>1680</v>
      </c>
      <c r="I281" s="8" t="s">
        <v>24</v>
      </c>
      <c r="J281" s="18" t="s">
        <v>103</v>
      </c>
      <c r="K281" s="6">
        <v>5.3</v>
      </c>
      <c r="L281" s="7">
        <v>35.4</v>
      </c>
      <c r="M281" s="16">
        <v>23.3</v>
      </c>
      <c r="N281" s="5">
        <v>52.7</v>
      </c>
      <c r="O281" s="10">
        <v>1210</v>
      </c>
      <c r="P281" s="8" t="s">
        <v>21</v>
      </c>
      <c r="Q281" s="8" t="s">
        <v>76</v>
      </c>
      <c r="R281" s="8" t="s">
        <v>23</v>
      </c>
      <c r="S281" s="8">
        <v>55</v>
      </c>
      <c r="T281" s="8">
        <v>187</v>
      </c>
      <c r="U281" s="23">
        <f t="shared" si="44"/>
        <v>107.68956924172304</v>
      </c>
      <c r="V281" s="12">
        <f t="shared" si="45"/>
        <v>15.454545454545455</v>
      </c>
      <c r="AC281" s="8">
        <v>1</v>
      </c>
      <c r="AD281" s="8">
        <f t="shared" si="46"/>
        <v>1</v>
      </c>
      <c r="AE281" s="8">
        <f t="shared" si="47"/>
        <v>0</v>
      </c>
      <c r="AF281" s="8">
        <v>5</v>
      </c>
      <c r="AG281" s="14" t="e">
        <f>VLOOKUP(H281,#REF!,2)</f>
        <v>#REF!</v>
      </c>
      <c r="AH281" s="13" t="e">
        <f>S281/AG281</f>
        <v>#REF!</v>
      </c>
      <c r="AI281" s="8">
        <f>IF(AND(AF281=6,Y281&gt;1),1,0)</f>
        <v>0</v>
      </c>
      <c r="AJ281" s="8" t="e">
        <f>IF(AND(AF281=6,AH281&gt;1),1,0)</f>
        <v>#REF!</v>
      </c>
      <c r="AL281" s="31">
        <f>1092/6</f>
        <v>182</v>
      </c>
      <c r="AM281" s="8" t="s">
        <v>25</v>
      </c>
      <c r="AN281" s="8" t="s">
        <v>25</v>
      </c>
      <c r="AO281" s="8">
        <v>6</v>
      </c>
      <c r="AP281" s="8" t="s">
        <v>26</v>
      </c>
      <c r="AQ281" s="8" t="s">
        <v>26</v>
      </c>
    </row>
    <row r="282" spans="1:43" x14ac:dyDescent="0.25">
      <c r="G282" s="15"/>
      <c r="AB282" s="18" t="s">
        <v>115</v>
      </c>
      <c r="AC282" s="18"/>
      <c r="AE282" s="18" t="s">
        <v>108</v>
      </c>
      <c r="AF282" s="18"/>
      <c r="AG282" s="14"/>
      <c r="AK282" s="9" t="s">
        <v>78</v>
      </c>
    </row>
    <row r="283" spans="1:43" x14ac:dyDescent="0.25">
      <c r="A283" s="8" t="s">
        <v>104</v>
      </c>
      <c r="B283" s="8">
        <f>COUNTIF(B$4:B$281,"=1")</f>
        <v>216</v>
      </c>
      <c r="J283" s="8">
        <f>COUNTIF(J$4:J$251,"=O")</f>
        <v>185</v>
      </c>
      <c r="U283" s="12">
        <f>COUNT(U265:U281)</f>
        <v>17</v>
      </c>
      <c r="V283" s="12"/>
      <c r="AB283" s="18">
        <v>0</v>
      </c>
      <c r="AC283" s="18">
        <f>COUNTIF(AC$4:AC$281,"=0")</f>
        <v>138</v>
      </c>
      <c r="AE283" s="18">
        <v>0</v>
      </c>
      <c r="AF283" s="18">
        <f>COUNTIF(AF$4:AF$281,"=0")</f>
        <v>138</v>
      </c>
    </row>
    <row r="284" spans="1:43" x14ac:dyDescent="0.25">
      <c r="A284" s="8" t="s">
        <v>105</v>
      </c>
      <c r="B284" s="8">
        <f>COUNTIF(B$4:B$281,"=3")</f>
        <v>31</v>
      </c>
      <c r="O284" s="10">
        <f>MIN(O$4:O$281)</f>
        <v>28</v>
      </c>
      <c r="S284" s="8" t="s">
        <v>117</v>
      </c>
      <c r="T284" s="8">
        <f>MAX(T4:T281)</f>
        <v>1275</v>
      </c>
      <c r="U284" s="10">
        <f>MIN(U$4:U$281)</f>
        <v>16.838213415761587</v>
      </c>
      <c r="AB284" s="18">
        <v>1</v>
      </c>
      <c r="AC284" s="18">
        <f>COUNTIF(AC$4:AC$281,"=1")</f>
        <v>118</v>
      </c>
      <c r="AE284" s="18">
        <v>1</v>
      </c>
      <c r="AF284" s="18">
        <f>COUNTIF(AF$4:AF$281,"=1")</f>
        <v>15</v>
      </c>
      <c r="AG284" s="14"/>
    </row>
    <row r="285" spans="1:43" x14ac:dyDescent="0.25">
      <c r="A285" s="8" t="s">
        <v>106</v>
      </c>
      <c r="B285" s="8">
        <f>COUNTIF(B$4:B$281,"=2")</f>
        <v>31</v>
      </c>
      <c r="O285" s="10">
        <f>MAX(O$4:O$281)</f>
        <v>1290</v>
      </c>
      <c r="U285" s="10">
        <f>MAX(U$4:U$281)</f>
        <v>446.56461374154492</v>
      </c>
      <c r="AB285" s="18">
        <v>2</v>
      </c>
      <c r="AC285" s="18">
        <f>COUNTIF(AC$4:AC$281,"=3")</f>
        <v>7</v>
      </c>
      <c r="AE285" s="18">
        <v>2</v>
      </c>
      <c r="AF285" s="18">
        <f>COUNTIF(AF$4:AF$281,"=2")</f>
        <v>20</v>
      </c>
      <c r="AG285" s="14"/>
    </row>
    <row r="286" spans="1:43" x14ac:dyDescent="0.25">
      <c r="A286" s="8" t="s">
        <v>107</v>
      </c>
      <c r="B286" s="8">
        <f>COUNTIF(B$4:B$281,"&gt;0")</f>
        <v>278</v>
      </c>
      <c r="AB286" s="18">
        <v>3</v>
      </c>
      <c r="AC286" s="18">
        <f>COUNTIF(AC$4:AC$281,"=4")</f>
        <v>5</v>
      </c>
      <c r="AE286" s="18">
        <v>3</v>
      </c>
      <c r="AF286" s="18">
        <f>COUNTIF(AF$4:AF$281,"=3")</f>
        <v>11</v>
      </c>
      <c r="AG286" s="14"/>
    </row>
    <row r="287" spans="1:43" x14ac:dyDescent="0.25">
      <c r="U287" s="12"/>
      <c r="V287" s="12"/>
      <c r="AB287" s="18">
        <v>4</v>
      </c>
      <c r="AC287" s="18">
        <f>COUNTIF(AC$4:AC$281,"=4")</f>
        <v>5</v>
      </c>
      <c r="AE287" s="18">
        <v>4</v>
      </c>
      <c r="AF287" s="18">
        <f>COUNTIF(AF$4:AF$281,"=4")</f>
        <v>2</v>
      </c>
    </row>
    <row r="288" spans="1:43" x14ac:dyDescent="0.25">
      <c r="U288" s="12"/>
      <c r="V288" s="12"/>
      <c r="AB288" s="18">
        <v>5</v>
      </c>
      <c r="AC288" s="18">
        <f>COUNTIF(AC$4:AC$281,"=5")</f>
        <v>1</v>
      </c>
      <c r="AE288" s="18">
        <v>5</v>
      </c>
      <c r="AF288" s="18">
        <f>COUNTIF(AF$4:AF$281,"=5")</f>
        <v>92</v>
      </c>
    </row>
    <row r="289" spans="20:33" x14ac:dyDescent="0.25">
      <c r="U289" s="12"/>
      <c r="V289" s="12"/>
      <c r="AB289" s="19" t="s">
        <v>116</v>
      </c>
      <c r="AC289" s="18">
        <f>COUNTIF(AC$4:AC$281,"&gt;6")</f>
        <v>0</v>
      </c>
    </row>
    <row r="290" spans="20:33" x14ac:dyDescent="0.25">
      <c r="U290" s="12"/>
      <c r="V290" s="12"/>
      <c r="AF290" s="8">
        <f>SUM(AF283:AF288)</f>
        <v>278</v>
      </c>
      <c r="AG290" s="14"/>
    </row>
    <row r="291" spans="20:33" x14ac:dyDescent="0.25"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20:33" x14ac:dyDescent="0.25">
      <c r="T292" s="24"/>
      <c r="U292" s="24"/>
      <c r="V292" s="24"/>
      <c r="W292" s="24"/>
      <c r="X292" s="24"/>
      <c r="Y292" s="24"/>
      <c r="Z292" s="24"/>
      <c r="AA292" s="24"/>
      <c r="AB292" s="24"/>
      <c r="AF292" s="8">
        <v>1</v>
      </c>
    </row>
    <row r="293" spans="20:33" x14ac:dyDescent="0.25">
      <c r="T293" s="24"/>
      <c r="U293" s="24"/>
      <c r="V293" s="24"/>
      <c r="W293" s="24"/>
      <c r="X293" s="24"/>
      <c r="Y293" s="24"/>
      <c r="Z293" s="24"/>
      <c r="AA293" s="24"/>
      <c r="AB293" s="24"/>
    </row>
  </sheetData>
  <sortState ref="A4:BD281">
    <sortCondition ref="AE4:AE281"/>
    <sortCondition ref="AL4:AL28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snake_anatomy</vt:lpstr>
      <vt:lpstr>bird_anatomy</vt:lpstr>
      <vt:lpstr>feed_trials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Associate Editor</dc:creator>
  <cp:lastModifiedBy>anonymous</cp:lastModifiedBy>
  <cp:lastPrinted>2024-06-08T18:14:24Z</cp:lastPrinted>
  <dcterms:created xsi:type="dcterms:W3CDTF">2022-03-14T21:37:51Z</dcterms:created>
  <dcterms:modified xsi:type="dcterms:W3CDTF">2025-03-30T22:12:26Z</dcterms:modified>
</cp:coreProperties>
</file>